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930" windowHeight="12330"/>
  </bookViews>
  <sheets>
    <sheet name="1.1.1" sheetId="2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F8EB3A5555B14A239155CEAD395806C6" descr="attachment-1622097780484-f153cbc1270c1a91"/>
        <xdr:cNvPicPr/>
      </xdr:nvPicPr>
      <xdr:blipFill>
        <a:blip r:embed="rId1" cstate="print"/>
        <a:srcRect/>
        <a:stretch>
          <a:fillRect/>
        </a:stretch>
      </xdr:blipFill>
      <xdr:spPr>
        <a:xfrm>
          <a:off x="10077450" y="622300"/>
          <a:ext cx="819150" cy="488950"/>
        </a:xfrm>
        <a:prstGeom prst="rect">
          <a:avLst/>
        </a:prstGeom>
        <a:noFill/>
      </xdr:spPr>
    </xdr:pic>
  </etc:cellImage>
  <etc:cellImage>
    <xdr:pic>
      <xdr:nvPicPr>
        <xdr:cNvPr id="6" name="ID_6F7422F1E98343768127B798BDB41D1B" descr="attachment-1622097803485-d43364c9e10f1698"/>
        <xdr:cNvPicPr/>
      </xdr:nvPicPr>
      <xdr:blipFill>
        <a:blip r:embed="rId2" cstate="print"/>
        <a:srcRect/>
        <a:stretch>
          <a:fillRect/>
        </a:stretch>
      </xdr:blipFill>
      <xdr:spPr>
        <a:xfrm>
          <a:off x="10871200" y="526415"/>
          <a:ext cx="762000" cy="562610"/>
        </a:xfrm>
        <a:prstGeom prst="rect">
          <a:avLst/>
        </a:prstGeom>
        <a:noFill/>
      </xdr:spPr>
    </xdr:pic>
  </etc:cellImage>
  <etc:cellImage>
    <xdr:pic>
      <xdr:nvPicPr>
        <xdr:cNvPr id="7" name="ID_BB8D7159DC42443BB9FDC9BF9DDEE1F8" descr="attachment-1621996284983-676dfa940f6a97fe"/>
        <xdr:cNvPicPr/>
      </xdr:nvPicPr>
      <xdr:blipFill>
        <a:blip r:embed="rId3" cstate="print"/>
        <a:srcRect/>
        <a:stretch>
          <a:fillRect/>
        </a:stretch>
      </xdr:blipFill>
      <xdr:spPr>
        <a:xfrm>
          <a:off x="9747250" y="1263650"/>
          <a:ext cx="2019300" cy="600075"/>
        </a:xfrm>
        <a:prstGeom prst="rect">
          <a:avLst/>
        </a:prstGeom>
        <a:noFill/>
      </xdr:spPr>
    </xdr:pic>
  </etc:cellImage>
  <etc:cellImage>
    <xdr:pic>
      <xdr:nvPicPr>
        <xdr:cNvPr id="8" name="ID_33D366705D9643008864AC1704EB2E32" descr="attachment-1621996310993-3ddd4c779c40cfc9"/>
        <xdr:cNvPicPr/>
      </xdr:nvPicPr>
      <xdr:blipFill>
        <a:blip r:embed="rId4" cstate="print"/>
        <a:srcRect/>
        <a:stretch>
          <a:fillRect/>
        </a:stretch>
      </xdr:blipFill>
      <xdr:spPr>
        <a:xfrm>
          <a:off x="10826750" y="1174750"/>
          <a:ext cx="723900" cy="647700"/>
        </a:xfrm>
        <a:prstGeom prst="rect">
          <a:avLst/>
        </a:prstGeom>
        <a:noFill/>
      </xdr:spPr>
    </xdr:pic>
  </etc:cellImage>
  <etc:cellImage>
    <xdr:pic>
      <xdr:nvPicPr>
        <xdr:cNvPr id="10" name="ID_334BE8847D2D4A779DDBCB7B2EEE4E90" descr="attachment-1622104656986-7b1c961d694e696b"/>
        <xdr:cNvPicPr/>
      </xdr:nvPicPr>
      <xdr:blipFill>
        <a:blip r:embed="rId5" cstate="print"/>
        <a:srcRect/>
        <a:stretch>
          <a:fillRect/>
        </a:stretch>
      </xdr:blipFill>
      <xdr:spPr>
        <a:xfrm>
          <a:off x="9817100" y="2108200"/>
          <a:ext cx="1219200" cy="1038225"/>
        </a:xfrm>
        <a:prstGeom prst="rect">
          <a:avLst/>
        </a:prstGeom>
        <a:noFill/>
      </xdr:spPr>
    </xdr:pic>
  </etc:cellImage>
  <etc:cellImage>
    <xdr:pic>
      <xdr:nvPicPr>
        <xdr:cNvPr id="11" name="ID_0FBF262C35354FF995099440B60763BE" descr="attachment-1622098969485-3c6342b6145c7c13"/>
        <xdr:cNvPicPr/>
      </xdr:nvPicPr>
      <xdr:blipFill>
        <a:blip r:embed="rId6" cstate="print"/>
        <a:srcRect/>
        <a:stretch>
          <a:fillRect/>
        </a:stretch>
      </xdr:blipFill>
      <xdr:spPr>
        <a:xfrm>
          <a:off x="9715500" y="2622550"/>
          <a:ext cx="647700" cy="647700"/>
        </a:xfrm>
        <a:prstGeom prst="rect">
          <a:avLst/>
        </a:prstGeom>
        <a:noFill/>
      </xdr:spPr>
    </xdr:pic>
  </etc:cellImage>
  <etc:cellImage>
    <xdr:pic>
      <xdr:nvPicPr>
        <xdr:cNvPr id="12" name="ID_1787F74D0D6D41A6914600F0EE2E3106" descr="attachment-1622098988484-5417528f5fb485a1"/>
        <xdr:cNvPicPr/>
      </xdr:nvPicPr>
      <xdr:blipFill>
        <a:blip r:embed="rId7" cstate="print"/>
        <a:srcRect/>
        <a:stretch>
          <a:fillRect/>
        </a:stretch>
      </xdr:blipFill>
      <xdr:spPr>
        <a:xfrm>
          <a:off x="10864850" y="2660650"/>
          <a:ext cx="533400" cy="676275"/>
        </a:xfrm>
        <a:prstGeom prst="rect">
          <a:avLst/>
        </a:prstGeom>
        <a:noFill/>
      </xdr:spPr>
    </xdr:pic>
  </etc:cellImage>
  <etc:cellImage>
    <xdr:pic>
      <xdr:nvPicPr>
        <xdr:cNvPr id="13" name="ID_ADA4E1272DE54B04938B74C217913590" descr="attachment-1622099744985-2f9dfef7cd8c696c"/>
        <xdr:cNvPicPr/>
      </xdr:nvPicPr>
      <xdr:blipFill>
        <a:blip r:embed="rId8" cstate="print"/>
        <a:srcRect/>
        <a:stretch>
          <a:fillRect/>
        </a:stretch>
      </xdr:blipFill>
      <xdr:spPr>
        <a:xfrm>
          <a:off x="9829800" y="3492500"/>
          <a:ext cx="1333500" cy="609600"/>
        </a:xfrm>
        <a:prstGeom prst="rect">
          <a:avLst/>
        </a:prstGeom>
        <a:noFill/>
      </xdr:spPr>
    </xdr:pic>
  </etc:cellImage>
  <etc:cellImage>
    <xdr:pic>
      <xdr:nvPicPr>
        <xdr:cNvPr id="14" name="ID_95F8F97D42CD4B81A093365A4E276BA9" descr="attachment-1622099764484-409030a1e4a9ca40"/>
        <xdr:cNvPicPr/>
      </xdr:nvPicPr>
      <xdr:blipFill>
        <a:blip r:embed="rId9" cstate="print"/>
        <a:srcRect/>
        <a:stretch>
          <a:fillRect/>
        </a:stretch>
      </xdr:blipFill>
      <xdr:spPr>
        <a:xfrm>
          <a:off x="10972800" y="3511550"/>
          <a:ext cx="1209675" cy="571500"/>
        </a:xfrm>
        <a:prstGeom prst="rect">
          <a:avLst/>
        </a:prstGeom>
        <a:noFill/>
      </xdr:spPr>
    </xdr:pic>
  </etc:cellImage>
  <etc:cellImage>
    <xdr:pic>
      <xdr:nvPicPr>
        <xdr:cNvPr id="15" name="ID_05D8F58F15FE4A6985F2A611650B3AFB" descr="attachment-1622099958484-03e6ecfec786ad4c"/>
        <xdr:cNvPicPr/>
      </xdr:nvPicPr>
      <xdr:blipFill>
        <a:blip r:embed="rId10" cstate="print"/>
        <a:srcRect/>
        <a:stretch>
          <a:fillRect/>
        </a:stretch>
      </xdr:blipFill>
      <xdr:spPr>
        <a:xfrm>
          <a:off x="9931400" y="4083050"/>
          <a:ext cx="600075" cy="647700"/>
        </a:xfrm>
        <a:prstGeom prst="rect">
          <a:avLst/>
        </a:prstGeom>
        <a:noFill/>
      </xdr:spPr>
    </xdr:pic>
  </etc:cellImage>
  <etc:cellImage>
    <xdr:pic>
      <xdr:nvPicPr>
        <xdr:cNvPr id="16" name="ID_89360A7F5E0F40849099CB3AD3FED404" descr="attachment-1622105646484-e10f5b46ffc5361c"/>
        <xdr:cNvPicPr/>
      </xdr:nvPicPr>
      <xdr:blipFill>
        <a:blip r:embed="rId11" cstate="print"/>
        <a:srcRect/>
        <a:stretch>
          <a:fillRect/>
        </a:stretch>
      </xdr:blipFill>
      <xdr:spPr>
        <a:xfrm>
          <a:off x="9804400" y="4927600"/>
          <a:ext cx="1114425" cy="657225"/>
        </a:xfrm>
        <a:prstGeom prst="rect">
          <a:avLst/>
        </a:prstGeom>
        <a:noFill/>
      </xdr:spPr>
    </xdr:pic>
  </etc:cellImage>
  <etc:cellImage>
    <xdr:pic>
      <xdr:nvPicPr>
        <xdr:cNvPr id="17" name="ID_6655BDF7A42442D59205D6733751280C" descr="attachment-1621998847987-a7b53dd2acead7f2"/>
        <xdr:cNvPicPr/>
      </xdr:nvPicPr>
      <xdr:blipFill>
        <a:blip r:embed="rId12" cstate="print"/>
        <a:srcRect/>
        <a:stretch>
          <a:fillRect/>
        </a:stretch>
      </xdr:blipFill>
      <xdr:spPr>
        <a:xfrm>
          <a:off x="9677400" y="5657850"/>
          <a:ext cx="971550" cy="676275"/>
        </a:xfrm>
        <a:prstGeom prst="rect">
          <a:avLst/>
        </a:prstGeom>
        <a:noFill/>
      </xdr:spPr>
    </xdr:pic>
  </etc:cellImage>
  <etc:cellImage>
    <xdr:pic>
      <xdr:nvPicPr>
        <xdr:cNvPr id="18" name="ID_266234EAEF344A3194B2EB73B756F983" descr="attachment-1621998712984-8437dabe6cd3cf0a"/>
        <xdr:cNvPicPr/>
      </xdr:nvPicPr>
      <xdr:blipFill>
        <a:blip r:embed="rId13" cstate="print"/>
        <a:srcRect/>
        <a:stretch>
          <a:fillRect/>
        </a:stretch>
      </xdr:blipFill>
      <xdr:spPr>
        <a:xfrm>
          <a:off x="10750550" y="5562600"/>
          <a:ext cx="866775" cy="647700"/>
        </a:xfrm>
        <a:prstGeom prst="rect">
          <a:avLst/>
        </a:prstGeom>
        <a:noFill/>
      </xdr:spPr>
    </xdr:pic>
  </etc:cellImage>
  <etc:cellImage>
    <xdr:pic>
      <xdr:nvPicPr>
        <xdr:cNvPr id="19" name="ID_5BCBA143829C4865B391DE723F96948A" descr="attachment-1621998753985-c2d5a360a10369d7"/>
        <xdr:cNvPicPr/>
      </xdr:nvPicPr>
      <xdr:blipFill>
        <a:blip r:embed="rId14" cstate="print"/>
        <a:srcRect/>
        <a:stretch>
          <a:fillRect/>
        </a:stretch>
      </xdr:blipFill>
      <xdr:spPr>
        <a:xfrm>
          <a:off x="11887200" y="5556250"/>
          <a:ext cx="581025" cy="542925"/>
        </a:xfrm>
        <a:prstGeom prst="rect">
          <a:avLst/>
        </a:prstGeom>
        <a:noFill/>
      </xdr:spPr>
    </xdr:pic>
  </etc:cellImage>
  <etc:cellImage>
    <xdr:pic>
      <xdr:nvPicPr>
        <xdr:cNvPr id="20" name="ID_E08E3E3A9E9E45A58193D89C7F3ADF4F" descr="attachment-1622009337987-c40920192c5c48a3"/>
        <xdr:cNvPicPr/>
      </xdr:nvPicPr>
      <xdr:blipFill>
        <a:blip r:embed="rId15" cstate="print"/>
        <a:srcRect/>
        <a:stretch>
          <a:fillRect/>
        </a:stretch>
      </xdr:blipFill>
      <xdr:spPr>
        <a:xfrm>
          <a:off x="9696450" y="6184900"/>
          <a:ext cx="1266825" cy="733425"/>
        </a:xfrm>
        <a:prstGeom prst="rect">
          <a:avLst/>
        </a:prstGeom>
        <a:noFill/>
      </xdr:spPr>
    </xdr:pic>
  </etc:cellImage>
  <etc:cellImage>
    <xdr:pic>
      <xdr:nvPicPr>
        <xdr:cNvPr id="21" name="ID_64BE2E56F58249F0B30288FC78A2CA51" descr="attachment-1622009902484-5f881e5fcea936ee"/>
        <xdr:cNvPicPr/>
      </xdr:nvPicPr>
      <xdr:blipFill>
        <a:blip r:embed="rId16" cstate="print"/>
        <a:srcRect/>
        <a:stretch>
          <a:fillRect/>
        </a:stretch>
      </xdr:blipFill>
      <xdr:spPr>
        <a:xfrm>
          <a:off x="9747250" y="6889750"/>
          <a:ext cx="1000125" cy="828675"/>
        </a:xfrm>
        <a:prstGeom prst="rect">
          <a:avLst/>
        </a:prstGeom>
        <a:noFill/>
      </xdr:spPr>
    </xdr:pic>
  </etc:cellImage>
  <etc:cellImage>
    <xdr:pic>
      <xdr:nvPicPr>
        <xdr:cNvPr id="22" name="ID_D74E8759DD314D14A0A6337BDC406266" descr="attachment-1622009922484-e68557d156ec10a7"/>
        <xdr:cNvPicPr/>
      </xdr:nvPicPr>
      <xdr:blipFill>
        <a:blip r:embed="rId17" cstate="print"/>
        <a:srcRect/>
        <a:stretch>
          <a:fillRect/>
        </a:stretch>
      </xdr:blipFill>
      <xdr:spPr>
        <a:xfrm>
          <a:off x="10693400" y="6756400"/>
          <a:ext cx="1609725" cy="704850"/>
        </a:xfrm>
        <a:prstGeom prst="rect">
          <a:avLst/>
        </a:prstGeom>
        <a:noFill/>
      </xdr:spPr>
    </xdr:pic>
  </etc:cellImage>
  <etc:cellImage>
    <xdr:pic>
      <xdr:nvPicPr>
        <xdr:cNvPr id="23" name="ID_DF23AD187079480585DA97CFF965253C" descr="attachment-1622010331484-dbc332c9ea6100ac"/>
        <xdr:cNvPicPr/>
      </xdr:nvPicPr>
      <xdr:blipFill>
        <a:blip r:embed="rId18" cstate="print"/>
        <a:srcRect/>
        <a:stretch>
          <a:fillRect/>
        </a:stretch>
      </xdr:blipFill>
      <xdr:spPr>
        <a:xfrm>
          <a:off x="9696450" y="7581900"/>
          <a:ext cx="2009775" cy="962025"/>
        </a:xfrm>
        <a:prstGeom prst="rect">
          <a:avLst/>
        </a:prstGeom>
        <a:noFill/>
      </xdr:spPr>
    </xdr:pic>
  </etc:cellImage>
  <etc:cellImage>
    <xdr:pic>
      <xdr:nvPicPr>
        <xdr:cNvPr id="24" name="ID_3FDE7FBE73184E04A8DB7C469DBE9924" descr="attachment-1622010316984-c2c6366f34c86f41"/>
        <xdr:cNvPicPr/>
      </xdr:nvPicPr>
      <xdr:blipFill>
        <a:blip r:embed="rId19" cstate="print"/>
        <a:srcRect/>
        <a:stretch>
          <a:fillRect/>
        </a:stretch>
      </xdr:blipFill>
      <xdr:spPr>
        <a:xfrm>
          <a:off x="10883900" y="7562850"/>
          <a:ext cx="933450" cy="904875"/>
        </a:xfrm>
        <a:prstGeom prst="rect">
          <a:avLst/>
        </a:prstGeom>
        <a:noFill/>
      </xdr:spPr>
    </xdr:pic>
  </etc:cellImage>
  <etc:cellImage>
    <xdr:pic>
      <xdr:nvPicPr>
        <xdr:cNvPr id="25" name="ID_43A1FB0248EE4851873FC3A495260146" descr="attachment-1622093985486-9061ac37f55704bc"/>
        <xdr:cNvPicPr/>
      </xdr:nvPicPr>
      <xdr:blipFill>
        <a:blip r:embed="rId20" cstate="print"/>
        <a:srcRect/>
        <a:stretch>
          <a:fillRect/>
        </a:stretch>
      </xdr:blipFill>
      <xdr:spPr>
        <a:xfrm>
          <a:off x="9817100" y="8350250"/>
          <a:ext cx="409575" cy="695325"/>
        </a:xfrm>
        <a:prstGeom prst="rect">
          <a:avLst/>
        </a:prstGeom>
        <a:noFill/>
      </xdr:spPr>
    </xdr:pic>
  </etc:cellImage>
  <etc:cellImage>
    <xdr:pic>
      <xdr:nvPicPr>
        <xdr:cNvPr id="26" name="ID_0BCCBCAAE45244CEA68855B4DF1AFCF1" descr="attachment-1622094007484-3a8e8e874d3dceb5"/>
        <xdr:cNvPicPr/>
      </xdr:nvPicPr>
      <xdr:blipFill>
        <a:blip r:embed="rId21" cstate="print"/>
        <a:srcRect/>
        <a:stretch>
          <a:fillRect/>
        </a:stretch>
      </xdr:blipFill>
      <xdr:spPr>
        <a:xfrm>
          <a:off x="10909300" y="8312150"/>
          <a:ext cx="466725" cy="771525"/>
        </a:xfrm>
        <a:prstGeom prst="rect">
          <a:avLst/>
        </a:prstGeom>
        <a:noFill/>
      </xdr:spPr>
    </xdr:pic>
  </etc:cellImage>
  <etc:cellImage>
    <xdr:pic>
      <xdr:nvPicPr>
        <xdr:cNvPr id="27" name="ID_9EEDDD90A08146C08ECD35D20252F5B0" descr="attachment-1622094049984-b7e25e573e21004a"/>
        <xdr:cNvPicPr/>
      </xdr:nvPicPr>
      <xdr:blipFill>
        <a:blip r:embed="rId22" cstate="print"/>
        <a:srcRect/>
        <a:stretch>
          <a:fillRect/>
        </a:stretch>
      </xdr:blipFill>
      <xdr:spPr>
        <a:xfrm>
          <a:off x="11868150" y="8401050"/>
          <a:ext cx="409575" cy="704850"/>
        </a:xfrm>
        <a:prstGeom prst="rect">
          <a:avLst/>
        </a:prstGeom>
        <a:noFill/>
      </xdr:spPr>
    </xdr:pic>
  </etc:cellImage>
  <etc:cellImage>
    <xdr:pic>
      <xdr:nvPicPr>
        <xdr:cNvPr id="28" name="ID_6E0C5187CA4346DAA18EFECCBB7F1382" descr="attachment-1622010982486-0ca1765f77e78575"/>
        <xdr:cNvPicPr/>
      </xdr:nvPicPr>
      <xdr:blipFill>
        <a:blip r:embed="rId23" cstate="print"/>
        <a:srcRect/>
        <a:stretch>
          <a:fillRect/>
        </a:stretch>
      </xdr:blipFill>
      <xdr:spPr>
        <a:xfrm>
          <a:off x="9594850" y="8851900"/>
          <a:ext cx="1228725" cy="704850"/>
        </a:xfrm>
        <a:prstGeom prst="rect">
          <a:avLst/>
        </a:prstGeom>
        <a:noFill/>
      </xdr:spPr>
    </xdr:pic>
  </etc:cellImage>
  <etc:cellImage>
    <xdr:pic>
      <xdr:nvPicPr>
        <xdr:cNvPr id="29" name="ID_F9C0C66F8173467DB591688CEDCAFA25" descr="attachment-1622011056493-e41069e125b6e90d"/>
        <xdr:cNvPicPr/>
      </xdr:nvPicPr>
      <xdr:blipFill>
        <a:blip r:embed="rId24" cstate="print"/>
        <a:srcRect/>
        <a:stretch>
          <a:fillRect/>
        </a:stretch>
      </xdr:blipFill>
      <xdr:spPr>
        <a:xfrm>
          <a:off x="10845800" y="8972550"/>
          <a:ext cx="695325" cy="590550"/>
        </a:xfrm>
        <a:prstGeom prst="rect">
          <a:avLst/>
        </a:prstGeom>
        <a:noFill/>
      </xdr:spPr>
    </xdr:pic>
  </etc:cellImage>
  <etc:cellImage>
    <xdr:pic>
      <xdr:nvPicPr>
        <xdr:cNvPr id="30" name="ID_4D0B388EA95441C397B5BAB899F43D3D" descr="attachment-1622014983494-dafdd9987a9eb8d6"/>
        <xdr:cNvPicPr/>
      </xdr:nvPicPr>
      <xdr:blipFill>
        <a:blip r:embed="rId25" cstate="print"/>
        <a:srcRect/>
        <a:stretch>
          <a:fillRect/>
        </a:stretch>
      </xdr:blipFill>
      <xdr:spPr>
        <a:xfrm>
          <a:off x="9601200" y="9550400"/>
          <a:ext cx="990600" cy="1495425"/>
        </a:xfrm>
        <a:prstGeom prst="rect">
          <a:avLst/>
        </a:prstGeom>
        <a:noFill/>
      </xdr:spPr>
    </xdr:pic>
  </etc:cellImage>
  <etc:cellImage>
    <xdr:pic>
      <xdr:nvPicPr>
        <xdr:cNvPr id="31" name="ID_8B2A64DC6CE5473C8F10FED9DB5A7D6F" descr="attachment-1622011405487-e1676a149f1b169c"/>
        <xdr:cNvPicPr/>
      </xdr:nvPicPr>
      <xdr:blipFill>
        <a:blip r:embed="rId26" cstate="print"/>
        <a:srcRect/>
        <a:stretch>
          <a:fillRect/>
        </a:stretch>
      </xdr:blipFill>
      <xdr:spPr>
        <a:xfrm>
          <a:off x="10775950" y="9779000"/>
          <a:ext cx="1123950" cy="1143000"/>
        </a:xfrm>
        <a:prstGeom prst="rect">
          <a:avLst/>
        </a:prstGeom>
        <a:noFill/>
      </xdr:spPr>
    </xdr:pic>
  </etc:cellImage>
  <etc:cellImage>
    <xdr:pic>
      <xdr:nvPicPr>
        <xdr:cNvPr id="32" name="ID_5D768E5109B44F208467CC17EA015B0D" descr="attachment-1622012255983-e660f39fd159997c"/>
        <xdr:cNvPicPr/>
      </xdr:nvPicPr>
      <xdr:blipFill>
        <a:blip r:embed="rId27" cstate="print"/>
        <a:srcRect/>
        <a:stretch>
          <a:fillRect/>
        </a:stretch>
      </xdr:blipFill>
      <xdr:spPr>
        <a:xfrm>
          <a:off x="11785600" y="9702800"/>
          <a:ext cx="885825" cy="876300"/>
        </a:xfrm>
        <a:prstGeom prst="rect">
          <a:avLst/>
        </a:prstGeom>
        <a:noFill/>
      </xdr:spPr>
    </xdr:pic>
  </etc:cellImage>
  <etc:cellImage>
    <xdr:pic>
      <xdr:nvPicPr>
        <xdr:cNvPr id="33" name="ID_ADC2A39B423D4F3299DD4F6CC1898B8B" descr="attachment-1622012075488-9d43c913b41e09f0"/>
        <xdr:cNvPicPr/>
      </xdr:nvPicPr>
      <xdr:blipFill>
        <a:blip r:embed="rId28" cstate="print"/>
        <a:srcRect/>
        <a:stretch>
          <a:fillRect/>
        </a:stretch>
      </xdr:blipFill>
      <xdr:spPr>
        <a:xfrm>
          <a:off x="9671050" y="10458450"/>
          <a:ext cx="1514475" cy="1133475"/>
        </a:xfrm>
        <a:prstGeom prst="rect">
          <a:avLst/>
        </a:prstGeom>
        <a:noFill/>
      </xdr:spPr>
    </xdr:pic>
  </etc:cellImage>
  <etc:cellImage>
    <xdr:pic>
      <xdr:nvPicPr>
        <xdr:cNvPr id="34" name="ID_14F4F33562574EBA9ACDF488BF03B924" descr="attachment-1622012138484-6edb4bcc4d856734"/>
        <xdr:cNvPicPr/>
      </xdr:nvPicPr>
      <xdr:blipFill>
        <a:blip r:embed="rId29" cstate="print"/>
        <a:srcRect/>
        <a:stretch>
          <a:fillRect/>
        </a:stretch>
      </xdr:blipFill>
      <xdr:spPr>
        <a:xfrm>
          <a:off x="10788650" y="10318750"/>
          <a:ext cx="1076325" cy="609600"/>
        </a:xfrm>
        <a:prstGeom prst="rect">
          <a:avLst/>
        </a:prstGeom>
        <a:noFill/>
      </xdr:spPr>
    </xdr:pic>
  </etc:cellImage>
  <etc:cellImage>
    <xdr:pic>
      <xdr:nvPicPr>
        <xdr:cNvPr id="35" name="ID_715ED74E99CB4D969F06BB8AE21FB2AD" descr="attachment-1622012129484-fbbf66c8f3ff8678"/>
        <xdr:cNvPicPr/>
      </xdr:nvPicPr>
      <xdr:blipFill>
        <a:blip r:embed="rId30" cstate="print"/>
        <a:srcRect/>
        <a:stretch>
          <a:fillRect/>
        </a:stretch>
      </xdr:blipFill>
      <xdr:spPr>
        <a:xfrm>
          <a:off x="11804650" y="10502900"/>
          <a:ext cx="1524000" cy="409575"/>
        </a:xfrm>
        <a:prstGeom prst="rect">
          <a:avLst/>
        </a:prstGeom>
        <a:noFill/>
      </xdr:spPr>
    </xdr:pic>
  </etc:cellImage>
  <etc:cellImage>
    <xdr:pic>
      <xdr:nvPicPr>
        <xdr:cNvPr id="36" name="ID_2571181303FB44E3B397BF865A9ED90C" descr="attachment-1622013650984-982b6a7f2216908c"/>
        <xdr:cNvPicPr/>
      </xdr:nvPicPr>
      <xdr:blipFill>
        <a:blip r:embed="rId31" cstate="print"/>
        <a:srcRect/>
        <a:stretch>
          <a:fillRect/>
        </a:stretch>
      </xdr:blipFill>
      <xdr:spPr>
        <a:xfrm>
          <a:off x="9645650" y="11112500"/>
          <a:ext cx="1190625" cy="542925"/>
        </a:xfrm>
        <a:prstGeom prst="rect">
          <a:avLst/>
        </a:prstGeom>
        <a:noFill/>
      </xdr:spPr>
    </xdr:pic>
  </etc:cellImage>
  <etc:cellImage>
    <xdr:pic>
      <xdr:nvPicPr>
        <xdr:cNvPr id="37" name="ID_F7AB7E16B79949DBB34BC0A0052E808E" descr="attachment-1622013667484-df6edb6f09d2ca29"/>
        <xdr:cNvPicPr/>
      </xdr:nvPicPr>
      <xdr:blipFill>
        <a:blip r:embed="rId32" cstate="print"/>
        <a:srcRect/>
        <a:stretch>
          <a:fillRect/>
        </a:stretch>
      </xdr:blipFill>
      <xdr:spPr>
        <a:xfrm>
          <a:off x="10744200" y="10972800"/>
          <a:ext cx="1828800" cy="561975"/>
        </a:xfrm>
        <a:prstGeom prst="rect">
          <a:avLst/>
        </a:prstGeom>
        <a:noFill/>
      </xdr:spPr>
    </xdr:pic>
  </etc:cellImage>
  <etc:cellImage>
    <xdr:pic>
      <xdr:nvPicPr>
        <xdr:cNvPr id="38" name="ID_F131253F8AB448F9B3E5CA64194E14F6" descr="attachment-1622014406484-2caae5ffe05bb198"/>
        <xdr:cNvPicPr/>
      </xdr:nvPicPr>
      <xdr:blipFill>
        <a:blip r:embed="rId33" cstate="print"/>
        <a:srcRect/>
        <a:stretch>
          <a:fillRect/>
        </a:stretch>
      </xdr:blipFill>
      <xdr:spPr>
        <a:xfrm>
          <a:off x="9594850" y="11645900"/>
          <a:ext cx="1495425" cy="733425"/>
        </a:xfrm>
        <a:prstGeom prst="rect">
          <a:avLst/>
        </a:prstGeom>
        <a:noFill/>
      </xdr:spPr>
    </xdr:pic>
  </etc:cellImage>
  <etc:cellImage>
    <xdr:pic>
      <xdr:nvPicPr>
        <xdr:cNvPr id="40" name="ID_0187F1C63DF943758DA56C89594EC270" descr="attachment-1622014420483-6fe371e9b4ec7f34"/>
        <xdr:cNvPicPr/>
      </xdr:nvPicPr>
      <xdr:blipFill>
        <a:blip r:embed="rId34" cstate="print"/>
        <a:srcRect/>
        <a:stretch>
          <a:fillRect/>
        </a:stretch>
      </xdr:blipFill>
      <xdr:spPr>
        <a:xfrm>
          <a:off x="10871200" y="11938000"/>
          <a:ext cx="2095500" cy="609600"/>
        </a:xfrm>
        <a:prstGeom prst="rect">
          <a:avLst/>
        </a:prstGeom>
        <a:noFill/>
      </xdr:spPr>
    </xdr:pic>
  </etc:cellImage>
  <etc:cellImage>
    <xdr:pic>
      <xdr:nvPicPr>
        <xdr:cNvPr id="41" name="ID_AD6EEAB9419843FDB884F0AD8C495C1A" descr="attachment-1622016171484-5232451d9ebbc1e3"/>
        <xdr:cNvPicPr/>
      </xdr:nvPicPr>
      <xdr:blipFill>
        <a:blip r:embed="rId35" cstate="print"/>
        <a:srcRect/>
        <a:stretch>
          <a:fillRect/>
        </a:stretch>
      </xdr:blipFill>
      <xdr:spPr>
        <a:xfrm>
          <a:off x="9696450" y="12465050"/>
          <a:ext cx="790575" cy="742950"/>
        </a:xfrm>
        <a:prstGeom prst="rect">
          <a:avLst/>
        </a:prstGeom>
        <a:noFill/>
      </xdr:spPr>
    </xdr:pic>
  </etc:cellImage>
  <etc:cellImage>
    <xdr:pic>
      <xdr:nvPicPr>
        <xdr:cNvPr id="42" name="ID_8395F354DFC34945BB1D77D262C1273E" descr="attachment-1622016178985-4a300522dd7cc990"/>
        <xdr:cNvPicPr/>
      </xdr:nvPicPr>
      <xdr:blipFill>
        <a:blip r:embed="rId36" cstate="print"/>
        <a:srcRect/>
        <a:stretch>
          <a:fillRect/>
        </a:stretch>
      </xdr:blipFill>
      <xdr:spPr>
        <a:xfrm>
          <a:off x="10801350" y="12547600"/>
          <a:ext cx="1590675" cy="676275"/>
        </a:xfrm>
        <a:prstGeom prst="rect">
          <a:avLst/>
        </a:prstGeom>
        <a:noFill/>
      </xdr:spPr>
    </xdr:pic>
  </etc:cellImage>
  <etc:cellImage>
    <xdr:pic>
      <xdr:nvPicPr>
        <xdr:cNvPr id="43" name="ID_1A065F568C7548C3905DAB858A8828D8" descr="attachment-1622102064985-873a244de9ac8bcb"/>
        <xdr:cNvPicPr/>
      </xdr:nvPicPr>
      <xdr:blipFill>
        <a:blip r:embed="rId37" cstate="print"/>
        <a:srcRect/>
        <a:stretch>
          <a:fillRect/>
        </a:stretch>
      </xdr:blipFill>
      <xdr:spPr>
        <a:xfrm>
          <a:off x="9677400" y="13119100"/>
          <a:ext cx="1314450" cy="781050"/>
        </a:xfrm>
        <a:prstGeom prst="rect">
          <a:avLst/>
        </a:prstGeom>
        <a:noFill/>
      </xdr:spPr>
    </xdr:pic>
  </etc:cellImage>
  <etc:cellImage>
    <xdr:pic>
      <xdr:nvPicPr>
        <xdr:cNvPr id="44" name="ID_989BAAF2863445EBA55ED3A03A71E6E4" descr="attachment-1622016405484-062a838d5f907fb4"/>
        <xdr:cNvPicPr/>
      </xdr:nvPicPr>
      <xdr:blipFill>
        <a:blip r:embed="rId38" cstate="print"/>
        <a:srcRect/>
        <a:stretch>
          <a:fillRect/>
        </a:stretch>
      </xdr:blipFill>
      <xdr:spPr>
        <a:xfrm>
          <a:off x="9912350" y="13893800"/>
          <a:ext cx="1514475" cy="628650"/>
        </a:xfrm>
        <a:prstGeom prst="rect">
          <a:avLst/>
        </a:prstGeom>
        <a:noFill/>
      </xdr:spPr>
    </xdr:pic>
  </etc:cellImage>
  <etc:cellImage>
    <xdr:pic>
      <xdr:nvPicPr>
        <xdr:cNvPr id="45" name="ID_A01750596F6D4852BA6234334F470ED0" descr="attachment-1622016381485-35fe5a4daea30b7b"/>
        <xdr:cNvPicPr/>
      </xdr:nvPicPr>
      <xdr:blipFill>
        <a:blip r:embed="rId39" cstate="print"/>
        <a:srcRect/>
        <a:stretch>
          <a:fillRect/>
        </a:stretch>
      </xdr:blipFill>
      <xdr:spPr>
        <a:xfrm>
          <a:off x="10820400" y="13906500"/>
          <a:ext cx="1181100" cy="923925"/>
        </a:xfrm>
        <a:prstGeom prst="rect">
          <a:avLst/>
        </a:prstGeom>
        <a:noFill/>
      </xdr:spPr>
    </xdr:pic>
  </etc:cellImage>
  <etc:cellImage>
    <xdr:pic>
      <xdr:nvPicPr>
        <xdr:cNvPr id="46" name="ID_8861F7C2CAFF41CD9C4222D88E47AB63" descr="attachment-1622017140985-abe0786095d12165"/>
        <xdr:cNvPicPr/>
      </xdr:nvPicPr>
      <xdr:blipFill>
        <a:blip r:embed="rId40" cstate="print"/>
        <a:srcRect/>
        <a:stretch>
          <a:fillRect/>
        </a:stretch>
      </xdr:blipFill>
      <xdr:spPr>
        <a:xfrm>
          <a:off x="9715500" y="14649450"/>
          <a:ext cx="746125" cy="828675"/>
        </a:xfrm>
        <a:prstGeom prst="rect">
          <a:avLst/>
        </a:prstGeom>
        <a:noFill/>
      </xdr:spPr>
    </xdr:pic>
  </etc:cellImage>
  <etc:cellImage>
    <xdr:pic>
      <xdr:nvPicPr>
        <xdr:cNvPr id="47" name="ID_00C6937EC0714FC98CEACEC0EE11BA31" descr="attachment-1622017162984-dd7467b485090649"/>
        <xdr:cNvPicPr/>
      </xdr:nvPicPr>
      <xdr:blipFill>
        <a:blip r:embed="rId41" cstate="print"/>
        <a:srcRect/>
        <a:stretch>
          <a:fillRect/>
        </a:stretch>
      </xdr:blipFill>
      <xdr:spPr>
        <a:xfrm>
          <a:off x="10915650" y="14643100"/>
          <a:ext cx="1181100" cy="609600"/>
        </a:xfrm>
        <a:prstGeom prst="rect">
          <a:avLst/>
        </a:prstGeom>
        <a:noFill/>
      </xdr:spPr>
    </xdr:pic>
  </etc:cellImage>
  <etc:cellImage>
    <xdr:pic>
      <xdr:nvPicPr>
        <xdr:cNvPr id="48" name="ID_4FC32ED15FA34AEFB4B9B5133EED31CE" descr="attachment-1622017815984-1356121b6b8b46e7"/>
        <xdr:cNvPicPr/>
      </xdr:nvPicPr>
      <xdr:blipFill>
        <a:blip r:embed="rId42" cstate="print"/>
        <a:srcRect/>
        <a:stretch>
          <a:fillRect/>
        </a:stretch>
      </xdr:blipFill>
      <xdr:spPr>
        <a:xfrm>
          <a:off x="9658350" y="15278100"/>
          <a:ext cx="800100" cy="790575"/>
        </a:xfrm>
        <a:prstGeom prst="rect">
          <a:avLst/>
        </a:prstGeom>
        <a:noFill/>
      </xdr:spPr>
    </xdr:pic>
  </etc:cellImage>
  <etc:cellImage>
    <xdr:pic>
      <xdr:nvPicPr>
        <xdr:cNvPr id="49" name="ID_597BD937775E488F80463F8D93309143" descr="attachment-1622018494483-c2e3a38db2776c67"/>
        <xdr:cNvPicPr/>
      </xdr:nvPicPr>
      <xdr:blipFill>
        <a:blip r:embed="rId43" cstate="print"/>
        <a:srcRect/>
        <a:stretch>
          <a:fillRect/>
        </a:stretch>
      </xdr:blipFill>
      <xdr:spPr>
        <a:xfrm>
          <a:off x="10890250" y="15341600"/>
          <a:ext cx="1104900" cy="790575"/>
        </a:xfrm>
        <a:prstGeom prst="rect">
          <a:avLst/>
        </a:prstGeom>
        <a:noFill/>
      </xdr:spPr>
    </xdr:pic>
  </etc:cellImage>
  <etc:cellImage>
    <xdr:pic>
      <xdr:nvPicPr>
        <xdr:cNvPr id="50" name="ID_5623151423094792859A8416FA995347" descr="attachment-1622019808485-3da93ee94ade3132"/>
        <xdr:cNvPicPr/>
      </xdr:nvPicPr>
      <xdr:blipFill>
        <a:blip r:embed="rId44" cstate="print"/>
        <a:srcRect/>
        <a:stretch>
          <a:fillRect/>
        </a:stretch>
      </xdr:blipFill>
      <xdr:spPr>
        <a:xfrm>
          <a:off x="9829800" y="16008350"/>
          <a:ext cx="1600200" cy="771525"/>
        </a:xfrm>
        <a:prstGeom prst="rect">
          <a:avLst/>
        </a:prstGeom>
        <a:noFill/>
      </xdr:spPr>
    </xdr:pic>
  </etc:cellImage>
  <etc:cellImage>
    <xdr:pic>
      <xdr:nvPicPr>
        <xdr:cNvPr id="51" name="ID_D79AE750372C4FC98234CB792F718320" descr="attachment-1622019843984-b5064ac7338f1e1b"/>
        <xdr:cNvPicPr/>
      </xdr:nvPicPr>
      <xdr:blipFill>
        <a:blip r:embed="rId45" cstate="print"/>
        <a:srcRect/>
        <a:stretch>
          <a:fillRect/>
        </a:stretch>
      </xdr:blipFill>
      <xdr:spPr>
        <a:xfrm>
          <a:off x="10890250" y="16014700"/>
          <a:ext cx="1990725" cy="304800"/>
        </a:xfrm>
        <a:prstGeom prst="rect">
          <a:avLst/>
        </a:prstGeom>
        <a:noFill/>
      </xdr:spPr>
    </xdr:pic>
  </etc:cellImage>
  <etc:cellImage>
    <xdr:pic>
      <xdr:nvPicPr>
        <xdr:cNvPr id="52" name="ID_3D54D8B0BDEB48B58AC4545253398689" descr="attachment-1622082543483-8c7c96458a036c53"/>
        <xdr:cNvPicPr/>
      </xdr:nvPicPr>
      <xdr:blipFill>
        <a:blip r:embed="rId46" cstate="print"/>
        <a:srcRect/>
        <a:stretch>
          <a:fillRect/>
        </a:stretch>
      </xdr:blipFill>
      <xdr:spPr>
        <a:xfrm>
          <a:off x="9645650" y="16751300"/>
          <a:ext cx="847725" cy="800100"/>
        </a:xfrm>
        <a:prstGeom prst="rect">
          <a:avLst/>
        </a:prstGeom>
        <a:noFill/>
      </xdr:spPr>
    </xdr:pic>
  </etc:cellImage>
  <etc:cellImage>
    <xdr:pic>
      <xdr:nvPicPr>
        <xdr:cNvPr id="53" name="ID_784B0AB25BD3450F89674B33C789BC66" descr="attachment-1622082558983-2a4bae197c51a72d"/>
        <xdr:cNvPicPr/>
      </xdr:nvPicPr>
      <xdr:blipFill>
        <a:blip r:embed="rId47" cstate="print"/>
        <a:srcRect/>
        <a:stretch>
          <a:fillRect/>
        </a:stretch>
      </xdr:blipFill>
      <xdr:spPr>
        <a:xfrm>
          <a:off x="10814050" y="16700500"/>
          <a:ext cx="2657475" cy="552450"/>
        </a:xfrm>
        <a:prstGeom prst="rect">
          <a:avLst/>
        </a:prstGeom>
        <a:noFill/>
      </xdr:spPr>
    </xdr:pic>
  </etc:cellImage>
  <etc:cellImage>
    <xdr:pic>
      <xdr:nvPicPr>
        <xdr:cNvPr id="54" name="ID_EE49F8A63B6449E3BBD87B2EEB599D76" descr="attachment-1622082581984-87937a7ea50d663f"/>
        <xdr:cNvPicPr/>
      </xdr:nvPicPr>
      <xdr:blipFill>
        <a:blip r:embed="rId48" cstate="print"/>
        <a:srcRect/>
        <a:stretch>
          <a:fillRect/>
        </a:stretch>
      </xdr:blipFill>
      <xdr:spPr>
        <a:xfrm>
          <a:off x="11855450" y="16554450"/>
          <a:ext cx="1685925" cy="685800"/>
        </a:xfrm>
        <a:prstGeom prst="rect">
          <a:avLst/>
        </a:prstGeom>
        <a:noFill/>
      </xdr:spPr>
    </xdr:pic>
  </etc:cellImage>
  <etc:cellImage>
    <xdr:pic>
      <xdr:nvPicPr>
        <xdr:cNvPr id="55" name="ID_9802D5604D5E4D4DA4D0C473AB90DF0A" descr="attachment-1622082667983-51d5930c42a6a85f"/>
        <xdr:cNvPicPr/>
      </xdr:nvPicPr>
      <xdr:blipFill>
        <a:blip r:embed="rId49" cstate="print"/>
        <a:srcRect/>
        <a:stretch>
          <a:fillRect/>
        </a:stretch>
      </xdr:blipFill>
      <xdr:spPr>
        <a:xfrm>
          <a:off x="9683750" y="17341850"/>
          <a:ext cx="1962150" cy="609600"/>
        </a:xfrm>
        <a:prstGeom prst="rect">
          <a:avLst/>
        </a:prstGeom>
        <a:noFill/>
      </xdr:spPr>
    </xdr:pic>
  </etc:cellImage>
  <etc:cellImage>
    <xdr:pic>
      <xdr:nvPicPr>
        <xdr:cNvPr id="56" name="ID_39A40ABC05B54234A93FFC35B8232853" descr="attachment-1622083200485-5e3e7306df10f4bd"/>
        <xdr:cNvPicPr/>
      </xdr:nvPicPr>
      <xdr:blipFill>
        <a:blip r:embed="rId50" cstate="print"/>
        <a:srcRect/>
        <a:stretch>
          <a:fillRect/>
        </a:stretch>
      </xdr:blipFill>
      <xdr:spPr>
        <a:xfrm>
          <a:off x="9709150" y="18014950"/>
          <a:ext cx="952500" cy="800100"/>
        </a:xfrm>
        <a:prstGeom prst="rect">
          <a:avLst/>
        </a:prstGeom>
        <a:noFill/>
      </xdr:spPr>
    </xdr:pic>
  </etc:cellImage>
  <etc:cellImage>
    <xdr:pic>
      <xdr:nvPicPr>
        <xdr:cNvPr id="57" name="ID_C624F914137A48359DEB8EA3BCBD8DCE" descr="attachment-1622083238984-bb00d2b22a4d567b"/>
        <xdr:cNvPicPr/>
      </xdr:nvPicPr>
      <xdr:blipFill>
        <a:blip r:embed="rId51" cstate="print"/>
        <a:srcRect/>
        <a:stretch>
          <a:fillRect/>
        </a:stretch>
      </xdr:blipFill>
      <xdr:spPr>
        <a:xfrm>
          <a:off x="10896600" y="18027650"/>
          <a:ext cx="809625" cy="752475"/>
        </a:xfrm>
        <a:prstGeom prst="rect">
          <a:avLst/>
        </a:prstGeom>
        <a:noFill/>
      </xdr:spPr>
    </xdr:pic>
  </etc:cellImage>
  <etc:cellImage>
    <xdr:pic>
      <xdr:nvPicPr>
        <xdr:cNvPr id="58" name="ID_78D6D0C1F8354B11BB7081453D19F0C9" descr="attachment-1622093585484-9d098d875b4bbdbd"/>
        <xdr:cNvPicPr/>
      </xdr:nvPicPr>
      <xdr:blipFill>
        <a:blip r:embed="rId52" cstate="print"/>
        <a:srcRect/>
        <a:stretch>
          <a:fillRect/>
        </a:stretch>
      </xdr:blipFill>
      <xdr:spPr>
        <a:xfrm>
          <a:off x="9696450" y="18694400"/>
          <a:ext cx="790575" cy="838200"/>
        </a:xfrm>
        <a:prstGeom prst="rect">
          <a:avLst/>
        </a:prstGeom>
        <a:noFill/>
      </xdr:spPr>
    </xdr:pic>
  </etc:cellImage>
  <etc:cellImage>
    <xdr:pic>
      <xdr:nvPicPr>
        <xdr:cNvPr id="59" name="ID_5C65448E6B8346B597B6FB857FA31279" descr="attachment-1622093603484-8762bf834b82b6b0"/>
        <xdr:cNvPicPr/>
      </xdr:nvPicPr>
      <xdr:blipFill>
        <a:blip r:embed="rId53" cstate="print"/>
        <a:srcRect/>
        <a:stretch>
          <a:fillRect/>
        </a:stretch>
      </xdr:blipFill>
      <xdr:spPr>
        <a:xfrm>
          <a:off x="10833100" y="18745200"/>
          <a:ext cx="895350" cy="800100"/>
        </a:xfrm>
        <a:prstGeom prst="rect">
          <a:avLst/>
        </a:prstGeom>
        <a:noFill/>
      </xdr:spPr>
    </xdr:pic>
  </etc:cellImage>
  <etc:cellImage>
    <xdr:pic>
      <xdr:nvPicPr>
        <xdr:cNvPr id="60" name="ID_3AC38602B74B42BFB1055D13142A7666" descr="attachment-1622093724484-2ca51e6ebdc3db18"/>
        <xdr:cNvPicPr/>
      </xdr:nvPicPr>
      <xdr:blipFill>
        <a:blip r:embed="rId54" cstate="print"/>
        <a:srcRect/>
        <a:stretch>
          <a:fillRect/>
        </a:stretch>
      </xdr:blipFill>
      <xdr:spPr>
        <a:xfrm>
          <a:off x="11938000" y="18707100"/>
          <a:ext cx="819150" cy="876300"/>
        </a:xfrm>
        <a:prstGeom prst="rect">
          <a:avLst/>
        </a:prstGeom>
        <a:noFill/>
      </xdr:spPr>
    </xdr:pic>
  </etc:cellImage>
  <etc:cellImage>
    <xdr:pic>
      <xdr:nvPicPr>
        <xdr:cNvPr id="61" name="ID_A8198FD78A524ACBB980DF3D4BCC6657" descr="attachment-1622083699484-b3e26ed994ac95b5"/>
        <xdr:cNvPicPr/>
      </xdr:nvPicPr>
      <xdr:blipFill>
        <a:blip r:embed="rId55" cstate="print"/>
        <a:srcRect/>
        <a:stretch>
          <a:fillRect/>
        </a:stretch>
      </xdr:blipFill>
      <xdr:spPr>
        <a:xfrm>
          <a:off x="9791700" y="19526250"/>
          <a:ext cx="600075" cy="838200"/>
        </a:xfrm>
        <a:prstGeom prst="rect">
          <a:avLst/>
        </a:prstGeom>
        <a:noFill/>
      </xdr:spPr>
    </xdr:pic>
  </etc:cellImage>
  <etc:cellImage>
    <xdr:pic>
      <xdr:nvPicPr>
        <xdr:cNvPr id="62" name="ID_DA46A3674BAC4DE3A1FCC5AA2C5841AA" descr="attachment-1622093455485-33b0fcd2bf39d6a9"/>
        <xdr:cNvPicPr/>
      </xdr:nvPicPr>
      <xdr:blipFill>
        <a:blip r:embed="rId56" cstate="print"/>
        <a:srcRect/>
        <a:stretch>
          <a:fillRect/>
        </a:stretch>
      </xdr:blipFill>
      <xdr:spPr>
        <a:xfrm>
          <a:off x="10902950" y="19437350"/>
          <a:ext cx="657225" cy="866775"/>
        </a:xfrm>
        <a:prstGeom prst="rect">
          <a:avLst/>
        </a:prstGeom>
        <a:noFill/>
      </xdr:spPr>
    </xdr:pic>
  </etc:cellImage>
  <etc:cellImage>
    <xdr:pic>
      <xdr:nvPicPr>
        <xdr:cNvPr id="63" name="ID_A7DE6474C4BB46B2B232E5E61C17D81A" descr="attachment-1622171186484-1bddbd2f580a7923"/>
        <xdr:cNvPicPr/>
      </xdr:nvPicPr>
      <xdr:blipFill>
        <a:blip r:embed="rId57" cstate="print"/>
        <a:srcRect/>
        <a:stretch>
          <a:fillRect/>
        </a:stretch>
      </xdr:blipFill>
      <xdr:spPr>
        <a:xfrm>
          <a:off x="9690100" y="20250150"/>
          <a:ext cx="1666875" cy="400050"/>
        </a:xfrm>
        <a:prstGeom prst="rect">
          <a:avLst/>
        </a:prstGeom>
        <a:noFill/>
      </xdr:spPr>
    </xdr:pic>
  </etc:cellImage>
  <etc:cellImage>
    <xdr:pic>
      <xdr:nvPicPr>
        <xdr:cNvPr id="64" name="ID_4EFE7A7776054DDD85137E6CB23B8848" descr="attachment-1622171102036-45bb48c88cf47e64"/>
        <xdr:cNvPicPr/>
      </xdr:nvPicPr>
      <xdr:blipFill>
        <a:blip r:embed="rId58" cstate="print"/>
        <a:srcRect/>
        <a:stretch>
          <a:fillRect/>
        </a:stretch>
      </xdr:blipFill>
      <xdr:spPr>
        <a:xfrm>
          <a:off x="10833100" y="20116800"/>
          <a:ext cx="1409700" cy="438150"/>
        </a:xfrm>
        <a:prstGeom prst="rect">
          <a:avLst/>
        </a:prstGeom>
        <a:noFill/>
      </xdr:spPr>
    </xdr:pic>
  </etc:cellImage>
  <etc:cellImage>
    <xdr:pic>
      <xdr:nvPicPr>
        <xdr:cNvPr id="65" name="ID_331834437A4A4E8F80005BBF34CAD26B" descr="attachment-1622171449483-0d679e8e14eefb3f"/>
        <xdr:cNvPicPr/>
      </xdr:nvPicPr>
      <xdr:blipFill>
        <a:blip r:embed="rId59" cstate="print"/>
        <a:srcRect/>
        <a:stretch>
          <a:fillRect/>
        </a:stretch>
      </xdr:blipFill>
      <xdr:spPr>
        <a:xfrm>
          <a:off x="9696450" y="20821650"/>
          <a:ext cx="1295400" cy="781050"/>
        </a:xfrm>
        <a:prstGeom prst="rect">
          <a:avLst/>
        </a:prstGeom>
        <a:noFill/>
      </xdr:spPr>
    </xdr:pic>
  </etc:cellImage>
  <etc:cellImage>
    <xdr:pic>
      <xdr:nvPicPr>
        <xdr:cNvPr id="66" name="ID_F54D83B8D41F4EECA880F23BEF525D05" descr="attachment-1622171330984-57b778206f818003"/>
        <xdr:cNvPicPr/>
      </xdr:nvPicPr>
      <xdr:blipFill>
        <a:blip r:embed="rId60" cstate="print"/>
        <a:srcRect/>
        <a:stretch>
          <a:fillRect/>
        </a:stretch>
      </xdr:blipFill>
      <xdr:spPr>
        <a:xfrm>
          <a:off x="10871200" y="20777200"/>
          <a:ext cx="1514475" cy="571500"/>
        </a:xfrm>
        <a:prstGeom prst="rect">
          <a:avLst/>
        </a:prstGeom>
        <a:noFill/>
      </xdr:spPr>
    </xdr:pic>
  </etc:cellImage>
  <etc:cellImage>
    <xdr:pic>
      <xdr:nvPicPr>
        <xdr:cNvPr id="67" name="ID_CC6929A4D4B44A8C8562D00ED86770E3" descr="attachment-1622171311983-6381649836b35400"/>
        <xdr:cNvPicPr/>
      </xdr:nvPicPr>
      <xdr:blipFill>
        <a:blip r:embed="rId61" cstate="print"/>
        <a:srcRect/>
        <a:stretch>
          <a:fillRect/>
        </a:stretch>
      </xdr:blipFill>
      <xdr:spPr>
        <a:xfrm>
          <a:off x="11938000" y="20853400"/>
          <a:ext cx="819150" cy="647700"/>
        </a:xfrm>
        <a:prstGeom prst="rect">
          <a:avLst/>
        </a:prstGeom>
        <a:noFill/>
      </xdr:spPr>
    </xdr:pic>
  </etc:cellImage>
  <etc:cellImage>
    <xdr:pic>
      <xdr:nvPicPr>
        <xdr:cNvPr id="68" name="ID_36B8ACC289914F498193AF6390342E69" descr="attachment-1621995513448-c4a1bafae0bb0a9b"/>
        <xdr:cNvPicPr/>
      </xdr:nvPicPr>
      <xdr:blipFill>
        <a:blip r:embed="rId62" cstate="print"/>
        <a:srcRect/>
        <a:stretch>
          <a:fillRect/>
        </a:stretch>
      </xdr:blipFill>
      <xdr:spPr>
        <a:xfrm>
          <a:off x="9747250" y="21532850"/>
          <a:ext cx="2124075" cy="628650"/>
        </a:xfrm>
        <a:prstGeom prst="rect">
          <a:avLst/>
        </a:prstGeom>
        <a:noFill/>
      </xdr:spPr>
    </xdr:pic>
  </etc:cellImage>
  <etc:cellImage>
    <xdr:pic>
      <xdr:nvPicPr>
        <xdr:cNvPr id="69" name="ID_AEDFF89311434BECBBC877A4C7FC71D3" descr="attachment-1622111114784-9f0f810df6a754e8"/>
        <xdr:cNvPicPr/>
      </xdr:nvPicPr>
      <xdr:blipFill>
        <a:blip r:embed="rId63" cstate="print"/>
        <a:srcRect/>
        <a:stretch>
          <a:fillRect/>
        </a:stretch>
      </xdr:blipFill>
      <xdr:spPr>
        <a:xfrm>
          <a:off x="9779000" y="22313900"/>
          <a:ext cx="2019300" cy="1038225"/>
        </a:xfrm>
        <a:prstGeom prst="rect">
          <a:avLst/>
        </a:prstGeom>
        <a:noFill/>
      </xdr:spPr>
    </xdr:pic>
  </etc:cellImage>
  <etc:cellImage>
    <xdr:pic>
      <xdr:nvPicPr>
        <xdr:cNvPr id="70" name="ID_A0D7D9F47FE44EFA9704F547D8A58289" descr="attachment-1621996767964-408fc230dd38b97c"/>
        <xdr:cNvPicPr/>
      </xdr:nvPicPr>
      <xdr:blipFill>
        <a:blip r:embed="rId64" cstate="print"/>
        <a:srcRect/>
        <a:stretch>
          <a:fillRect/>
        </a:stretch>
      </xdr:blipFill>
      <xdr:spPr>
        <a:xfrm>
          <a:off x="9671050" y="22987000"/>
          <a:ext cx="1047750" cy="647700"/>
        </a:xfrm>
        <a:prstGeom prst="rect">
          <a:avLst/>
        </a:prstGeom>
        <a:noFill/>
      </xdr:spPr>
    </xdr:pic>
  </etc:cellImage>
  <etc:cellImage>
    <xdr:pic>
      <xdr:nvPicPr>
        <xdr:cNvPr id="71" name="ID_D170AB4C1ED04CC6BCC1D795BF648788" descr="attachment-1622167349362-e10fabd6f54e4437"/>
        <xdr:cNvPicPr/>
      </xdr:nvPicPr>
      <xdr:blipFill>
        <a:blip r:embed="rId65" cstate="print"/>
        <a:srcRect/>
        <a:stretch>
          <a:fillRect/>
        </a:stretch>
      </xdr:blipFill>
      <xdr:spPr>
        <a:xfrm>
          <a:off x="9664700" y="23577550"/>
          <a:ext cx="1590675" cy="895350"/>
        </a:xfrm>
        <a:prstGeom prst="rect">
          <a:avLst/>
        </a:prstGeom>
        <a:noFill/>
      </xdr:spPr>
    </xdr:pic>
  </etc:cellImage>
  <etc:cellImage>
    <xdr:pic>
      <xdr:nvPicPr>
        <xdr:cNvPr id="72" name="ID_5FA2407FF8EB4CCFB12A5B2DDB0B6FE5" descr="attachment-1622167434866-914acf90291b7e3f"/>
        <xdr:cNvPicPr/>
      </xdr:nvPicPr>
      <xdr:blipFill>
        <a:blip r:embed="rId66" cstate="print"/>
        <a:srcRect/>
        <a:stretch>
          <a:fillRect/>
        </a:stretch>
      </xdr:blipFill>
      <xdr:spPr>
        <a:xfrm>
          <a:off x="10883900" y="23774400"/>
          <a:ext cx="1362075" cy="885825"/>
        </a:xfrm>
        <a:prstGeom prst="rect">
          <a:avLst/>
        </a:prstGeom>
        <a:noFill/>
      </xdr:spPr>
    </xdr:pic>
  </etc:cellImage>
  <etc:cellImage>
    <xdr:pic>
      <xdr:nvPicPr>
        <xdr:cNvPr id="73" name="ID_054BD3A54AFD40F3BCBC9174BB57EE1C" descr="attachment-1622169226984-fa0070fc943c4e63"/>
        <xdr:cNvPicPr/>
      </xdr:nvPicPr>
      <xdr:blipFill>
        <a:blip r:embed="rId67" cstate="print"/>
        <a:srcRect/>
        <a:stretch>
          <a:fillRect/>
        </a:stretch>
      </xdr:blipFill>
      <xdr:spPr>
        <a:xfrm>
          <a:off x="9702800" y="24390350"/>
          <a:ext cx="1143000" cy="733425"/>
        </a:xfrm>
        <a:prstGeom prst="rect">
          <a:avLst/>
        </a:prstGeom>
        <a:noFill/>
      </xdr:spPr>
    </xdr:pic>
  </etc:cellImage>
  <etc:cellImage>
    <xdr:pic>
      <xdr:nvPicPr>
        <xdr:cNvPr id="75" name="ID_FCD21780991E49ADA132029868520D4C" descr="attachment-1622169841485-bb342b2df7755da7"/>
        <xdr:cNvPicPr/>
      </xdr:nvPicPr>
      <xdr:blipFill>
        <a:blip r:embed="rId68" cstate="print"/>
        <a:srcRect/>
        <a:stretch>
          <a:fillRect/>
        </a:stretch>
      </xdr:blipFill>
      <xdr:spPr>
        <a:xfrm>
          <a:off x="11791950" y="24441150"/>
          <a:ext cx="1381125" cy="438150"/>
        </a:xfrm>
        <a:prstGeom prst="rect">
          <a:avLst/>
        </a:prstGeom>
        <a:noFill/>
      </xdr:spPr>
    </xdr:pic>
  </etc:cellImage>
  <etc:cellImage>
    <xdr:pic>
      <xdr:nvPicPr>
        <xdr:cNvPr id="76" name="ID_1DFD551A3D2C4BE8BB400C3931340248" descr="attachment-1622169304998-674f333dfda12b40"/>
        <xdr:cNvPicPr/>
      </xdr:nvPicPr>
      <xdr:blipFill>
        <a:blip r:embed="rId69" cstate="print"/>
        <a:srcRect/>
        <a:stretch>
          <a:fillRect/>
        </a:stretch>
      </xdr:blipFill>
      <xdr:spPr>
        <a:xfrm>
          <a:off x="10706100" y="24466550"/>
          <a:ext cx="1295400" cy="400050"/>
        </a:xfrm>
        <a:prstGeom prst="rect">
          <a:avLst/>
        </a:prstGeom>
        <a:noFill/>
      </xdr:spPr>
    </xdr:pic>
  </etc:cellImage>
  <etc:cellImage>
    <xdr:pic>
      <xdr:nvPicPr>
        <xdr:cNvPr id="77" name="ID_F337DB5B7BC8428D9E67A61CD7F19D89" descr="attachment-1622098337977-a3fd13440e5933bc"/>
        <xdr:cNvPicPr/>
      </xdr:nvPicPr>
      <xdr:blipFill>
        <a:blip r:embed="rId70" cstate="print"/>
        <a:srcRect/>
        <a:stretch>
          <a:fillRect/>
        </a:stretch>
      </xdr:blipFill>
      <xdr:spPr>
        <a:xfrm>
          <a:off x="9969500" y="25095200"/>
          <a:ext cx="1362075" cy="647700"/>
        </a:xfrm>
        <a:prstGeom prst="rect">
          <a:avLst/>
        </a:prstGeom>
        <a:noFill/>
      </xdr:spPr>
    </xdr:pic>
  </etc:cellImage>
  <etc:cellImage>
    <xdr:pic>
      <xdr:nvPicPr>
        <xdr:cNvPr id="78" name="ID_7101E770D827441BB7944A5F3D4F402C" descr="attachment-1622178210485-796bffc57fdb7bf2"/>
        <xdr:cNvPicPr/>
      </xdr:nvPicPr>
      <xdr:blipFill>
        <a:blip r:embed="rId71" cstate="print"/>
        <a:srcRect/>
        <a:stretch>
          <a:fillRect/>
        </a:stretch>
      </xdr:blipFill>
      <xdr:spPr>
        <a:xfrm>
          <a:off x="9620250" y="25711150"/>
          <a:ext cx="742950" cy="533400"/>
        </a:xfrm>
        <a:prstGeom prst="rect">
          <a:avLst/>
        </a:prstGeom>
        <a:noFill/>
      </xdr:spPr>
    </xdr:pic>
  </etc:cellImage>
  <etc:cellImage>
    <xdr:pic>
      <xdr:nvPicPr>
        <xdr:cNvPr id="79" name="ID_2B6467EAB9E540B39C9D247B26B18F5D" descr="attachment-1622178225985-34162191dc470874"/>
        <xdr:cNvPicPr/>
      </xdr:nvPicPr>
      <xdr:blipFill>
        <a:blip r:embed="rId72" cstate="print"/>
        <a:srcRect/>
        <a:stretch>
          <a:fillRect/>
        </a:stretch>
      </xdr:blipFill>
      <xdr:spPr>
        <a:xfrm>
          <a:off x="10896600" y="25819100"/>
          <a:ext cx="1219200" cy="485775"/>
        </a:xfrm>
        <a:prstGeom prst="rect">
          <a:avLst/>
        </a:prstGeom>
        <a:noFill/>
      </xdr:spPr>
    </xdr:pic>
  </etc:cellImage>
  <etc:cellImage>
    <xdr:pic>
      <xdr:nvPicPr>
        <xdr:cNvPr id="80" name="ID_22C0253C6D9C4B3589E68BD432B97485" descr="attachment-1622170782053-922f635903933459"/>
        <xdr:cNvPicPr/>
      </xdr:nvPicPr>
      <xdr:blipFill>
        <a:blip r:embed="rId73" cstate="print"/>
        <a:srcRect/>
        <a:stretch>
          <a:fillRect/>
        </a:stretch>
      </xdr:blipFill>
      <xdr:spPr>
        <a:xfrm>
          <a:off x="9696450" y="28543250"/>
          <a:ext cx="1724025" cy="647700"/>
        </a:xfrm>
        <a:prstGeom prst="rect">
          <a:avLst/>
        </a:prstGeom>
        <a:noFill/>
      </xdr:spPr>
    </xdr:pic>
  </etc:cellImage>
  <etc:cellImage>
    <xdr:pic>
      <xdr:nvPicPr>
        <xdr:cNvPr id="81" name="ID_1D08A945D2CA424AB93DF0CDFA70611E" descr="attachment-1622099482712-0f30789aeca7274d"/>
        <xdr:cNvPicPr/>
      </xdr:nvPicPr>
      <xdr:blipFill>
        <a:blip r:embed="rId74" cstate="print"/>
        <a:srcRect/>
        <a:stretch>
          <a:fillRect/>
        </a:stretch>
      </xdr:blipFill>
      <xdr:spPr>
        <a:xfrm>
          <a:off x="9766300" y="29921200"/>
          <a:ext cx="1123950" cy="600075"/>
        </a:xfrm>
        <a:prstGeom prst="rect">
          <a:avLst/>
        </a:prstGeom>
        <a:noFill/>
      </xdr:spPr>
    </xdr:pic>
  </etc:cellImage>
  <etc:cellImage>
    <xdr:pic>
      <xdr:nvPicPr>
        <xdr:cNvPr id="82" name="ID_EEACC0C7C5844E11A50A5818849358C3" descr="attachment-1622010454825-c554dd0d1367098f"/>
        <xdr:cNvPicPr/>
      </xdr:nvPicPr>
      <xdr:blipFill>
        <a:blip r:embed="rId75" cstate="print"/>
        <a:srcRect/>
        <a:stretch>
          <a:fillRect/>
        </a:stretch>
      </xdr:blipFill>
      <xdr:spPr>
        <a:xfrm>
          <a:off x="9690100" y="31400750"/>
          <a:ext cx="914400" cy="742950"/>
        </a:xfrm>
        <a:prstGeom prst="rect">
          <a:avLst/>
        </a:prstGeom>
        <a:noFill/>
      </xdr:spPr>
    </xdr:pic>
  </etc:cellImage>
  <etc:cellImage>
    <xdr:pic>
      <xdr:nvPicPr>
        <xdr:cNvPr id="83" name="ID_0D751484AA4E454E95E5D4E37A5F9422" descr="attachment-1622102547483-7c9c100f62452e09"/>
        <xdr:cNvPicPr/>
      </xdr:nvPicPr>
      <xdr:blipFill>
        <a:blip r:embed="rId76" cstate="print"/>
        <a:srcRect/>
        <a:stretch>
          <a:fillRect/>
        </a:stretch>
      </xdr:blipFill>
      <xdr:spPr>
        <a:xfrm>
          <a:off x="9785350" y="32181800"/>
          <a:ext cx="1009650" cy="857250"/>
        </a:xfrm>
        <a:prstGeom prst="rect">
          <a:avLst/>
        </a:prstGeom>
        <a:noFill/>
      </xdr:spPr>
    </xdr:pic>
  </etc:cellImage>
  <etc:cellImage>
    <xdr:pic>
      <xdr:nvPicPr>
        <xdr:cNvPr id="84" name="ID_DD14AE8FCDF047218AA13561BEDD70E7" descr="attachment-1622165291485-170d4d223b43e80e"/>
        <xdr:cNvPicPr/>
      </xdr:nvPicPr>
      <xdr:blipFill>
        <a:blip r:embed="rId77" cstate="print"/>
        <a:srcRect/>
        <a:stretch>
          <a:fillRect/>
        </a:stretch>
      </xdr:blipFill>
      <xdr:spPr>
        <a:xfrm>
          <a:off x="9861550" y="32956500"/>
          <a:ext cx="733425" cy="581025"/>
        </a:xfrm>
        <a:prstGeom prst="rect">
          <a:avLst/>
        </a:prstGeom>
        <a:noFill/>
      </xdr:spPr>
    </xdr:pic>
  </etc:cellImage>
  <etc:cellImage>
    <xdr:pic>
      <xdr:nvPicPr>
        <xdr:cNvPr id="85" name="ID_568F783FB5224D01937B9B02C020DA50" descr="attachment-1622012594869-b712df8ed08ec328"/>
        <xdr:cNvPicPr/>
      </xdr:nvPicPr>
      <xdr:blipFill>
        <a:blip r:embed="rId78" cstate="print"/>
        <a:srcRect/>
        <a:stretch>
          <a:fillRect/>
        </a:stretch>
      </xdr:blipFill>
      <xdr:spPr>
        <a:xfrm>
          <a:off x="9683750" y="33566100"/>
          <a:ext cx="1381125" cy="847725"/>
        </a:xfrm>
        <a:prstGeom prst="rect">
          <a:avLst/>
        </a:prstGeom>
        <a:noFill/>
      </xdr:spPr>
    </xdr:pic>
  </etc:cellImage>
  <etc:cellImage>
    <xdr:pic>
      <xdr:nvPicPr>
        <xdr:cNvPr id="86" name="ID_34EEE6190F764B91B6B83A5988880688" descr="attachment-1622170452918-9f6671e5ce8076b9"/>
        <xdr:cNvPicPr/>
      </xdr:nvPicPr>
      <xdr:blipFill>
        <a:blip r:embed="rId79" cstate="print"/>
        <a:srcRect/>
        <a:stretch>
          <a:fillRect/>
        </a:stretch>
      </xdr:blipFill>
      <xdr:spPr>
        <a:xfrm>
          <a:off x="10896600" y="33388300"/>
          <a:ext cx="1295400" cy="714375"/>
        </a:xfrm>
        <a:prstGeom prst="rect">
          <a:avLst/>
        </a:prstGeom>
        <a:noFill/>
      </xdr:spPr>
    </xdr:pic>
  </etc:cellImage>
  <etc:cellImage>
    <xdr:pic>
      <xdr:nvPicPr>
        <xdr:cNvPr id="87" name="ID_718A372C0E954308A761E16CF70D4056" descr="attachment-1622019290978-f5cb3243d31baace"/>
        <xdr:cNvPicPr/>
      </xdr:nvPicPr>
      <xdr:blipFill>
        <a:blip r:embed="rId80" cstate="print"/>
        <a:srcRect/>
        <a:stretch>
          <a:fillRect/>
        </a:stretch>
      </xdr:blipFill>
      <xdr:spPr>
        <a:xfrm>
          <a:off x="9779000" y="34283650"/>
          <a:ext cx="1971675" cy="981075"/>
        </a:xfrm>
        <a:prstGeom prst="rect">
          <a:avLst/>
        </a:prstGeom>
        <a:noFill/>
      </xdr:spPr>
    </xdr:pic>
  </etc:cellImage>
  <etc:cellImage>
    <xdr:pic>
      <xdr:nvPicPr>
        <xdr:cNvPr id="88" name="ID_E00669F2AB194F398046CBE19378FBC9" descr="attachment-1622019412982-8744f8908d26ea43"/>
        <xdr:cNvPicPr/>
      </xdr:nvPicPr>
      <xdr:blipFill>
        <a:blip r:embed="rId81" cstate="print"/>
        <a:srcRect/>
        <a:stretch>
          <a:fillRect/>
        </a:stretch>
      </xdr:blipFill>
      <xdr:spPr>
        <a:xfrm>
          <a:off x="10756900" y="34112200"/>
          <a:ext cx="1943100" cy="962025"/>
        </a:xfrm>
        <a:prstGeom prst="rect">
          <a:avLst/>
        </a:prstGeom>
        <a:noFill/>
      </xdr:spPr>
    </xdr:pic>
  </etc:cellImage>
  <etc:cellImage>
    <xdr:pic>
      <xdr:nvPicPr>
        <xdr:cNvPr id="89" name="ID_8B91E723CF5B421DB12F34804C75435F" descr="attachment-1622019475827-c59dd069b56a7e15"/>
        <xdr:cNvPicPr/>
      </xdr:nvPicPr>
      <xdr:blipFill>
        <a:blip r:embed="rId82" cstate="print"/>
        <a:srcRect/>
        <a:stretch>
          <a:fillRect/>
        </a:stretch>
      </xdr:blipFill>
      <xdr:spPr>
        <a:xfrm>
          <a:off x="12077700" y="34143950"/>
          <a:ext cx="1819275" cy="933450"/>
        </a:xfrm>
        <a:prstGeom prst="rect">
          <a:avLst/>
        </a:prstGeom>
        <a:noFill/>
      </xdr:spPr>
    </xdr:pic>
  </etc:cellImage>
  <etc:cellImage>
    <xdr:pic>
      <xdr:nvPicPr>
        <xdr:cNvPr id="90" name="ID_68BCCF4D70DC4EB9B388A89486C207BB" descr="attachment-1622019650983-dd331d654dd9d4d2"/>
        <xdr:cNvPicPr/>
      </xdr:nvPicPr>
      <xdr:blipFill>
        <a:blip r:embed="rId83" cstate="print"/>
        <a:srcRect/>
        <a:stretch>
          <a:fillRect/>
        </a:stretch>
      </xdr:blipFill>
      <xdr:spPr>
        <a:xfrm>
          <a:off x="9677400" y="34886900"/>
          <a:ext cx="2028825" cy="962025"/>
        </a:xfrm>
        <a:prstGeom prst="rect">
          <a:avLst/>
        </a:prstGeom>
        <a:noFill/>
      </xdr:spPr>
    </xdr:pic>
  </etc:cellImage>
  <etc:cellImage>
    <xdr:pic>
      <xdr:nvPicPr>
        <xdr:cNvPr id="91" name="ID_2D0069A03161409BAE3F9A4FF9BF1412" descr="attachment-1622024275549-f689b9c845c353d2"/>
        <xdr:cNvPicPr/>
      </xdr:nvPicPr>
      <xdr:blipFill>
        <a:blip r:embed="rId84" cstate="print"/>
        <a:srcRect/>
        <a:stretch>
          <a:fillRect/>
        </a:stretch>
      </xdr:blipFill>
      <xdr:spPr>
        <a:xfrm>
          <a:off x="9759950" y="35439350"/>
          <a:ext cx="2876550" cy="904875"/>
        </a:xfrm>
        <a:prstGeom prst="rect">
          <a:avLst/>
        </a:prstGeom>
        <a:noFill/>
      </xdr:spPr>
    </xdr:pic>
  </etc:cellImage>
  <etc:cellImage>
    <xdr:pic>
      <xdr:nvPicPr>
        <xdr:cNvPr id="92" name="ID_2C1C5F4C9C1C4BEE90EF27D9A3071824" descr="attachment-1622081443009-3f55162959787bfc"/>
        <xdr:cNvPicPr/>
      </xdr:nvPicPr>
      <xdr:blipFill>
        <a:blip r:embed="rId85" cstate="print"/>
        <a:srcRect/>
        <a:stretch>
          <a:fillRect/>
        </a:stretch>
      </xdr:blipFill>
      <xdr:spPr>
        <a:xfrm>
          <a:off x="9639300" y="36849050"/>
          <a:ext cx="1152525" cy="676275"/>
        </a:xfrm>
        <a:prstGeom prst="rect">
          <a:avLst/>
        </a:prstGeom>
        <a:noFill/>
      </xdr:spPr>
    </xdr:pic>
  </etc:cellImage>
  <etc:cellImage>
    <xdr:pic>
      <xdr:nvPicPr>
        <xdr:cNvPr id="93" name="ID_6BB10EA3342B4511A598A4B53352F464" descr="attachment-1622081891938-30da50361cbc94ce"/>
        <xdr:cNvPicPr/>
      </xdr:nvPicPr>
      <xdr:blipFill>
        <a:blip r:embed="rId86" cstate="print"/>
        <a:srcRect/>
        <a:stretch>
          <a:fillRect/>
        </a:stretch>
      </xdr:blipFill>
      <xdr:spPr>
        <a:xfrm>
          <a:off x="10858500" y="36937950"/>
          <a:ext cx="485775" cy="733425"/>
        </a:xfrm>
        <a:prstGeom prst="rect">
          <a:avLst/>
        </a:prstGeom>
        <a:noFill/>
      </xdr:spPr>
    </xdr:pic>
  </etc:cellImage>
  <etc:cellImage>
    <xdr:pic>
      <xdr:nvPicPr>
        <xdr:cNvPr id="94" name="ID_CF1CD90BFD914BDEA438BE176769183D" descr="attachment-1622082778466-3394af8e28135e06"/>
        <xdr:cNvPicPr/>
      </xdr:nvPicPr>
      <xdr:blipFill>
        <a:blip r:embed="rId87" cstate="print"/>
        <a:srcRect/>
        <a:stretch>
          <a:fillRect/>
        </a:stretch>
      </xdr:blipFill>
      <xdr:spPr>
        <a:xfrm>
          <a:off x="9772650" y="37642800"/>
          <a:ext cx="1352550" cy="742950"/>
        </a:xfrm>
        <a:prstGeom prst="rect">
          <a:avLst/>
        </a:prstGeom>
        <a:noFill/>
      </xdr:spPr>
    </xdr:pic>
  </etc:cellImage>
  <etc:cellImage>
    <xdr:pic>
      <xdr:nvPicPr>
        <xdr:cNvPr id="95" name="ID_BD5B2AABD85046A08E5C43F42E3D5671" descr="attachment-1622082427941-575aed63ddc32846"/>
        <xdr:cNvPicPr/>
      </xdr:nvPicPr>
      <xdr:blipFill>
        <a:blip r:embed="rId88" cstate="print"/>
        <a:srcRect/>
        <a:stretch>
          <a:fillRect/>
        </a:stretch>
      </xdr:blipFill>
      <xdr:spPr>
        <a:xfrm>
          <a:off x="10966450" y="37719000"/>
          <a:ext cx="1504950" cy="809625"/>
        </a:xfrm>
        <a:prstGeom prst="rect">
          <a:avLst/>
        </a:prstGeom>
        <a:noFill/>
      </xdr:spPr>
    </xdr:pic>
  </etc:cellImage>
  <etc:cellImage>
    <xdr:pic>
      <xdr:nvPicPr>
        <xdr:cNvPr id="96" name="ID_64539F2C241E4BD282C258B33E67C9C0" descr="attachment-1622096614193-c331553657421c1b"/>
        <xdr:cNvPicPr/>
      </xdr:nvPicPr>
      <xdr:blipFill>
        <a:blip r:embed="rId89" cstate="print"/>
        <a:srcRect/>
        <a:stretch>
          <a:fillRect/>
        </a:stretch>
      </xdr:blipFill>
      <xdr:spPr>
        <a:xfrm>
          <a:off x="9810750" y="38284150"/>
          <a:ext cx="1114425" cy="771525"/>
        </a:xfrm>
        <a:prstGeom prst="rect">
          <a:avLst/>
        </a:prstGeom>
        <a:noFill/>
      </xdr:spPr>
    </xdr:pic>
  </etc:cellImage>
  <etc:cellImage>
    <xdr:pic>
      <xdr:nvPicPr>
        <xdr:cNvPr id="97" name="ID_4C8BE8D852B54118AB41B320FF8B93B8" descr="attachment-1622096655145-cf43a0f22407a543"/>
        <xdr:cNvPicPr/>
      </xdr:nvPicPr>
      <xdr:blipFill>
        <a:blip r:embed="rId90" cstate="print"/>
        <a:srcRect/>
        <a:stretch>
          <a:fillRect/>
        </a:stretch>
      </xdr:blipFill>
      <xdr:spPr>
        <a:xfrm>
          <a:off x="10858500" y="38423850"/>
          <a:ext cx="1047750" cy="771525"/>
        </a:xfrm>
        <a:prstGeom prst="rect">
          <a:avLst/>
        </a:prstGeom>
        <a:noFill/>
      </xdr:spPr>
    </xdr:pic>
  </etc:cellImage>
  <etc:cellImage>
    <xdr:pic>
      <xdr:nvPicPr>
        <xdr:cNvPr id="98" name="ID_4E9360DAFFAB43DBA77E856369F0E456" descr="attachment-1622097732176-011340a1468f1cf1"/>
        <xdr:cNvPicPr/>
      </xdr:nvPicPr>
      <xdr:blipFill>
        <a:blip r:embed="rId91" cstate="print"/>
        <a:srcRect/>
        <a:stretch>
          <a:fillRect/>
        </a:stretch>
      </xdr:blipFill>
      <xdr:spPr>
        <a:xfrm>
          <a:off x="9683750" y="39084250"/>
          <a:ext cx="1238250" cy="657225"/>
        </a:xfrm>
        <a:prstGeom prst="rect">
          <a:avLst/>
        </a:prstGeom>
        <a:noFill/>
      </xdr:spPr>
    </xdr:pic>
  </etc:cellImage>
  <etc:cellImage>
    <xdr:pic>
      <xdr:nvPicPr>
        <xdr:cNvPr id="99" name="ID_646E6A6400F04FE2B5DBAF361410DDF2" descr="attachment-1622097756178-4dd32e5bab7f0065"/>
        <xdr:cNvPicPr/>
      </xdr:nvPicPr>
      <xdr:blipFill>
        <a:blip r:embed="rId92" cstate="print"/>
        <a:srcRect/>
        <a:stretch>
          <a:fillRect/>
        </a:stretch>
      </xdr:blipFill>
      <xdr:spPr>
        <a:xfrm>
          <a:off x="10801350" y="39020750"/>
          <a:ext cx="1285875" cy="657225"/>
        </a:xfrm>
        <a:prstGeom prst="rect">
          <a:avLst/>
        </a:prstGeom>
        <a:noFill/>
      </xdr:spPr>
    </xdr:pic>
  </etc:cellImage>
  <etc:cellImage>
    <xdr:pic>
      <xdr:nvPicPr>
        <xdr:cNvPr id="100" name="ID_BAED3A19BE2B4F0CAB6BD581A5B72E0D" descr="attachment-1622097796830-53571e31a2483ec5"/>
        <xdr:cNvPicPr/>
      </xdr:nvPicPr>
      <xdr:blipFill>
        <a:blip r:embed="rId93" cstate="print"/>
        <a:srcRect/>
        <a:stretch>
          <a:fillRect/>
        </a:stretch>
      </xdr:blipFill>
      <xdr:spPr>
        <a:xfrm>
          <a:off x="11823700" y="39027100"/>
          <a:ext cx="1257300" cy="609600"/>
        </a:xfrm>
        <a:prstGeom prst="rect">
          <a:avLst/>
        </a:prstGeom>
        <a:noFill/>
      </xdr:spPr>
    </xdr:pic>
  </etc:cellImage>
  <etc:cellImage>
    <xdr:pic>
      <xdr:nvPicPr>
        <xdr:cNvPr id="101" name="ID_57D1404CA86E4816BCEC0FEEB5361E75" descr="attachment-1622099662651-8eb2148a20c44776"/>
        <xdr:cNvPicPr/>
      </xdr:nvPicPr>
      <xdr:blipFill>
        <a:blip r:embed="rId94" cstate="print"/>
        <a:srcRect/>
        <a:stretch>
          <a:fillRect/>
        </a:stretch>
      </xdr:blipFill>
      <xdr:spPr>
        <a:xfrm>
          <a:off x="9709150" y="39744650"/>
          <a:ext cx="577850" cy="733425"/>
        </a:xfrm>
        <a:prstGeom prst="rect">
          <a:avLst/>
        </a:prstGeom>
        <a:noFill/>
      </xdr:spPr>
    </xdr:pic>
  </etc:cellImage>
  <etc:cellImage>
    <xdr:pic>
      <xdr:nvPicPr>
        <xdr:cNvPr id="102" name="ID_FFE862B32DD3465F9E2E0B1F37C6FBE8" descr="attachment-1622099767443-082d73aeef2236bf"/>
        <xdr:cNvPicPr/>
      </xdr:nvPicPr>
      <xdr:blipFill>
        <a:blip r:embed="rId95" cstate="print"/>
        <a:srcRect/>
        <a:stretch>
          <a:fillRect/>
        </a:stretch>
      </xdr:blipFill>
      <xdr:spPr>
        <a:xfrm>
          <a:off x="10795000" y="39789100"/>
          <a:ext cx="581025" cy="742950"/>
        </a:xfrm>
        <a:prstGeom prst="rect">
          <a:avLst/>
        </a:prstGeom>
        <a:noFill/>
      </xdr:spPr>
    </xdr:pic>
  </etc:cellImage>
  <etc:cellImage>
    <xdr:pic>
      <xdr:nvPicPr>
        <xdr:cNvPr id="103" name="ID_9859082C89BC48B2A8AB2A144223DF3B" descr="attachment-1622102878579-f99ee52ce8a4d824"/>
        <xdr:cNvPicPr/>
      </xdr:nvPicPr>
      <xdr:blipFill>
        <a:blip r:embed="rId96" cstate="print"/>
        <a:srcRect/>
        <a:stretch>
          <a:fillRect/>
        </a:stretch>
      </xdr:blipFill>
      <xdr:spPr>
        <a:xfrm>
          <a:off x="9836150" y="40417750"/>
          <a:ext cx="1238250" cy="628650"/>
        </a:xfrm>
        <a:prstGeom prst="rect">
          <a:avLst/>
        </a:prstGeom>
        <a:noFill/>
      </xdr:spPr>
    </xdr:pic>
  </etc:cellImage>
  <etc:cellImage>
    <xdr:pic>
      <xdr:nvPicPr>
        <xdr:cNvPr id="104" name="ID_EB4771B6A3684654B0E57DDF1C4BB183" descr="attachment-1622108259821-107a4a65f59dc037"/>
        <xdr:cNvPicPr/>
      </xdr:nvPicPr>
      <xdr:blipFill>
        <a:blip r:embed="rId97" cstate="print"/>
        <a:srcRect/>
        <a:stretch>
          <a:fillRect/>
        </a:stretch>
      </xdr:blipFill>
      <xdr:spPr>
        <a:xfrm>
          <a:off x="9728200" y="41084500"/>
          <a:ext cx="409575" cy="809625"/>
        </a:xfrm>
        <a:prstGeom prst="rect">
          <a:avLst/>
        </a:prstGeom>
        <a:noFill/>
      </xdr:spPr>
    </xdr:pic>
  </etc:cellImage>
  <etc:cellImage>
    <xdr:pic>
      <xdr:nvPicPr>
        <xdr:cNvPr id="105" name="ID_1F600C0BB9DF404B9F7DDCDFC2D56D00" descr="attachment-1622108618328-f580864ff85e41a6"/>
        <xdr:cNvPicPr/>
      </xdr:nvPicPr>
      <xdr:blipFill>
        <a:blip r:embed="rId98" cstate="print"/>
        <a:srcRect/>
        <a:stretch>
          <a:fillRect/>
        </a:stretch>
      </xdr:blipFill>
      <xdr:spPr>
        <a:xfrm>
          <a:off x="10795000" y="41148000"/>
          <a:ext cx="857250" cy="762000"/>
        </a:xfrm>
        <a:prstGeom prst="rect">
          <a:avLst/>
        </a:prstGeom>
        <a:noFill/>
      </xdr:spPr>
    </xdr:pic>
  </etc:cellImage>
  <etc:cellImage>
    <xdr:pic>
      <xdr:nvPicPr>
        <xdr:cNvPr id="106" name="ID_3CA717F28BCB4371ACEE5C26525C30E8" descr="attachment-1622108699831-6a93888dc26913e9"/>
        <xdr:cNvPicPr/>
      </xdr:nvPicPr>
      <xdr:blipFill>
        <a:blip r:embed="rId99" cstate="print"/>
        <a:srcRect/>
        <a:stretch>
          <a:fillRect/>
        </a:stretch>
      </xdr:blipFill>
      <xdr:spPr>
        <a:xfrm>
          <a:off x="11791950" y="41154350"/>
          <a:ext cx="714375" cy="752475"/>
        </a:xfrm>
        <a:prstGeom prst="rect">
          <a:avLst/>
        </a:prstGeom>
        <a:noFill/>
      </xdr:spPr>
    </xdr:pic>
  </etc:cellImage>
  <etc:cellImage>
    <xdr:pic>
      <xdr:nvPicPr>
        <xdr:cNvPr id="107" name="ID_195A7C6B27ED4F688214C9DE71D75000" descr="attachment-1622108666331-20b2acfc3b177376"/>
        <xdr:cNvPicPr/>
      </xdr:nvPicPr>
      <xdr:blipFill>
        <a:blip r:embed="rId100" cstate="print"/>
        <a:srcRect/>
        <a:stretch>
          <a:fillRect/>
        </a:stretch>
      </xdr:blipFill>
      <xdr:spPr>
        <a:xfrm>
          <a:off x="9899650" y="41840150"/>
          <a:ext cx="857250" cy="781050"/>
        </a:xfrm>
        <a:prstGeom prst="rect">
          <a:avLst/>
        </a:prstGeom>
        <a:noFill/>
      </xdr:spPr>
    </xdr:pic>
  </etc:cellImage>
</etc:cellImages>
</file>

<file path=xl/sharedStrings.xml><?xml version="1.0" encoding="utf-8"?>
<sst xmlns="http://schemas.openxmlformats.org/spreadsheetml/2006/main" count="362" uniqueCount="117">
  <si>
    <t>问题时间</t>
  </si>
  <si>
    <t>一级模块</t>
  </si>
  <si>
    <t>二级模块</t>
  </si>
  <si>
    <t>三级模块</t>
  </si>
  <si>
    <r>
      <rPr>
        <b/>
        <sz val="14"/>
        <color rgb="FF000000"/>
        <rFont val="宋体"/>
        <charset val="134"/>
        <scheme val="minor"/>
      </rPr>
      <t xml:space="preserve">问题类型（数据、功能、产品、样式）
</t>
    </r>
    <r>
      <rPr>
        <b/>
        <sz val="14"/>
        <color rgb="FF485970"/>
        <rFont val="宋体"/>
        <charset val="134"/>
        <scheme val="minor"/>
      </rPr>
      <t>数据：数据展示、数据算法、数据业务逻辑矛盾等异常
功能：业务流程、交互、页面出错等BUG
产品：产品设计缺陷导致的问题样式：以蓝湖为标准校验产生的问题</t>
    </r>
  </si>
  <si>
    <t>问题描述</t>
  </si>
  <si>
    <t>相关截图</t>
  </si>
  <si>
    <t>备注</t>
  </si>
  <si>
    <t>客户洞察首页</t>
  </si>
  <si>
    <t>导航栏</t>
  </si>
  <si>
    <t>城市定位</t>
  </si>
  <si>
    <t>数据</t>
  </si>
  <si>
    <t>目前2020Q4上线32个城市，无西安与烟台
2021Q1数据无法验证</t>
  </si>
  <si>
    <t>找项目（城市）</t>
  </si>
  <si>
    <t>条件查询</t>
  </si>
  <si>
    <t>未更改、添加任何限制条件，筛选出的楼盘结果与城市总量不一致</t>
  </si>
  <si>
    <t>转给技术后端</t>
  </si>
  <si>
    <t>找项目（区域）</t>
  </si>
  <si>
    <t>项目榜单</t>
  </si>
  <si>
    <t>楼盘数据不全（南通-启东）</t>
  </si>
  <si>
    <t>数据完整性需要长期插补</t>
  </si>
  <si>
    <t>人气热度排名只有4个项目，但是投资关注有5个项目</t>
  </si>
  <si>
    <t>同一个项目存在于两个区中</t>
  </si>
  <si>
    <t>数据清洗问题，预计需要时间中等</t>
  </si>
  <si>
    <t>同一个项目，未去重</t>
  </si>
  <si>
    <t>项目榜单右侧结果</t>
  </si>
  <si>
    <t>图片展示错误，应该是效果图不是户型图
该楼盘均为1室小户型</t>
  </si>
  <si>
    <t>图片1.1.2统一更新</t>
  </si>
  <si>
    <t>找项目（城市、区域）</t>
  </si>
  <si>
    <t>项目榜单与地图显示</t>
  </si>
  <si>
    <t>榜单数量与地图显示数量不相等
人气热度、投资关注项目榜单为30个项目，地图项目量加总为29（杭州）</t>
  </si>
  <si>
    <t>由于区域id缺失导致楼盘未能在地图上完整显示，需要做区域id插补</t>
  </si>
  <si>
    <t>右侧数据统计-人数</t>
  </si>
  <si>
    <t>当季新增不应该为0人（杭州）
2020Q4为首个数据周期，关注楼盘=新增人数</t>
  </si>
  <si>
    <t>右侧数据统计-项目数量与地图显示</t>
  </si>
  <si>
    <t>项目数量统计与地图展示数量不一致
项目总量1642，地图仅有215个（杭州）
待售、在售、售罄均不一致</t>
  </si>
  <si>
    <t>右侧数据统计-商品住宅供应套数</t>
  </si>
  <si>
    <t xml:space="preserve">数据偏低，产品显示2020 Q4供应套数1191套，CRIC2020数字显示新增供应53995套（杭州）
</t>
  </si>
  <si>
    <t>已更新</t>
  </si>
  <si>
    <t>无数据（合肥、广州、成都、重庆、长春、保定等18个城市）</t>
  </si>
  <si>
    <t>右侧数据统计-商品住宅市场均价</t>
  </si>
  <si>
    <t>数据偏低，产品显示2020 Q4市场均价12052，CRIC2020数字显示成交均价27852（杭州）</t>
  </si>
  <si>
    <t>右侧数据统计-市场供应的图表</t>
  </si>
  <si>
    <t>各区域项目数量加总不等于城市项目总量</t>
  </si>
  <si>
    <t>区域id缺失，需要长期插补</t>
  </si>
  <si>
    <t>右侧数据统计-供需表现的图表</t>
  </si>
  <si>
    <t>各区域供应套数加总不等于城市总供应套数（杭州）
各区域意向选房人数加总不等于城市意向选房总人数（杭州）</t>
  </si>
  <si>
    <t>精准搜索结果（右侧抽屉）</t>
  </si>
  <si>
    <r>
      <rPr>
        <sz val="14"/>
        <color rgb="FF000000"/>
        <rFont val="宋体"/>
        <charset val="134"/>
        <scheme val="minor"/>
      </rPr>
      <t xml:space="preserve">销售状态错误
</t>
    </r>
    <r>
      <rPr>
        <sz val="14"/>
        <rFont val="宋体"/>
        <charset val="134"/>
        <scheme val="minor"/>
      </rPr>
      <t>产品显示在售，贝壳显示售罄</t>
    </r>
  </si>
  <si>
    <t>数据更新节点问题</t>
  </si>
  <si>
    <t>均价错误
产品显示20418，贝壳显示20419.37</t>
  </si>
  <si>
    <t>无数据错误</t>
  </si>
  <si>
    <t>地图显示</t>
  </si>
  <si>
    <t>地图显示项目数量与区域项目总量不一致
地图仅显示6个项目，区域有63个项目</t>
  </si>
  <si>
    <t>区域id缺失，需要长期插补，同74条</t>
  </si>
  <si>
    <t>均价出错，无均价显示-</t>
  </si>
  <si>
    <t>右侧数据统计-意向选房</t>
  </si>
  <si>
    <t>下城区意向选房74人，城市供需表现中1596人</t>
  </si>
  <si>
    <t>产品显示44957，贝壳显示40408</t>
  </si>
  <si>
    <t>项目人气热度和投资关注为项目人数/城市总人数，榜单加总不等于100%</t>
  </si>
  <si>
    <t>人气热度排名只有1个项目、投资关注排名有2个项目，但区域项目总量为42个（杭州上城区）</t>
  </si>
  <si>
    <t>查询条件</t>
  </si>
  <si>
    <t>均价数据异常（重庆）</t>
  </si>
  <si>
    <t>面积数据异常（长沙）（面积0的置空）</t>
  </si>
  <si>
    <t>小数位数需要统一</t>
  </si>
  <si>
    <t>均价与面积的最小值均不等于0，但是总价的最小值为0（昆明、南宁）</t>
  </si>
  <si>
    <t>供需比</t>
  </si>
  <si>
    <t>有关注楼盘人数和供应套数，无供需比，供需比为0</t>
  </si>
  <si>
    <t>项目报告</t>
  </si>
  <si>
    <t>项目信息</t>
  </si>
  <si>
    <t>基本信息</t>
  </si>
  <si>
    <t>首页项目面积段与报告-项目信息-面积段数据不一致</t>
  </si>
  <si>
    <t>项目均价、面积段、户型与贝壳不一致</t>
  </si>
  <si>
    <t>配套信息</t>
  </si>
  <si>
    <t>配套评分为空，为何会出现高于城市均值4%，异常报告为：北京-迈宇平墅</t>
  </si>
  <si>
    <t>预证信息</t>
  </si>
  <si>
    <t>2020 Q4数据是有预证信息、规划信息、物业信息、配套信息的，但在2021 Q1报告里却没有相关信息（上海-上实海上公元）</t>
  </si>
  <si>
    <t>客流统计</t>
  </si>
  <si>
    <t>/</t>
  </si>
  <si>
    <t xml:space="preserve">到访本案场为空，为何会出现低于城市均值100%，此时与城市均值的比较不用显示 </t>
  </si>
  <si>
    <t>客流数据有疑问，1月按周切分，增量加总417，总量420。按月切分查看1月增量431。周度不管增量还是总量都小于月度统计结果为何？（成都-融创文旅城）</t>
  </si>
  <si>
    <t>1季度关注项目人数=1月新增+2月新增+3月新增imei量，但是1月、2月、3月之间存在重复imei（厦门-世茂国风长安）</t>
  </si>
  <si>
    <t>客户画像</t>
  </si>
  <si>
    <t>购房特征</t>
  </si>
  <si>
    <t>总价分布是取购房者看的楼盘价格最大-最小值，切分6档，既然能分出区间，为何会是0%</t>
  </si>
  <si>
    <t>推荐不做处理</t>
  </si>
  <si>
    <t>总价数据与面积*均价逻辑矛盾，总体偏低（厦门-帝景苑）</t>
  </si>
  <si>
    <t>北京-迈宇平墅，总价分布，户型偏好数据加总为100.01，这类情况一定不止这2个标签，目前只是抽验发现，这类因4舍5入产生的问题数据能否避免？</t>
  </si>
  <si>
    <t>百分比需要增加验证机制，万分之一的精确度是否能满足产品现状</t>
  </si>
  <si>
    <t>户型偏好加总100.01（北京-迈宇平墅）</t>
  </si>
  <si>
    <t>购买能力</t>
  </si>
  <si>
    <t>北京-迈宇平墅，消费力加总为100.01</t>
  </si>
  <si>
    <t>有房无房全部给"-"，100%有房在限购城市会引来业务上的新问题</t>
  </si>
  <si>
    <t>线下消费品类数据加总为100.01</t>
  </si>
  <si>
    <t>线下消费品类一条数据都没有（保定-京雄世贸港）</t>
  </si>
  <si>
    <t>验证数据确实就是没有</t>
  </si>
  <si>
    <t>长途交通加总为100.01</t>
  </si>
  <si>
    <t>手机型号数据显示异常，型号显示异常且没有占比</t>
  </si>
  <si>
    <t>苹果占比数据为0.00%？，麻烦数据排查</t>
  </si>
  <si>
    <t>其他中包含品牌机型数据（上海-虹桥金茂悦）</t>
  </si>
  <si>
    <t>轨迹特征</t>
  </si>
  <si>
    <t>常驻区域、居住地数据重复（北京-迈宇平墅）</t>
  </si>
  <si>
    <t>抽验报告是迈宇平墅，他的位置在北京东六环边上，近空港国际，按地图上的居住地和工作地分布，取工作地和居住地直线距离最近的点（距迈宇平墅），在百度地图中测直线距离显示20公里，然而通勤距离分析中，居住地平均距离才4.28公里，工作地才2.98公里，数据太矛盾了。如果距离分析正确，那就是地图上本项目坐标有问题。</t>
  </si>
  <si>
    <t>接上一个问题，居住地和工作地至楼盘距离占比，不可能主力人群都落在0-1KM之间</t>
  </si>
  <si>
    <t>生活方式</t>
  </si>
  <si>
    <t>兴趣偏好，TGI数据为啥会完全相同？求数据解释，出现这个结果要不同分类，所有楼盘占比都相同。。。</t>
  </si>
  <si>
    <t>APP应用偏好，金融理财二级分类占比加总100.01%</t>
  </si>
  <si>
    <t>竞品概览</t>
  </si>
  <si>
    <t>就一个竞品，排第1名，何来环比下降3名？是箭头搞反了还是什么原因请排查一下</t>
  </si>
  <si>
    <t>竞品列表中出现竞品重复</t>
  </si>
  <si>
    <t>竞争关系</t>
  </si>
  <si>
    <t>当前周期内只有一个竞品，本项目指数不可能和竞品最大值完全相同，只有一个竞品，那只会均值和最大值相同，与本项目无关（北京-迈宇平墅，2021年3月第5周）</t>
  </si>
  <si>
    <t>本项目意向度为5分，竞品意向度均值3.81，显示高于均值119.32%？本项目影响度1.23分，竞品影响度均值0.69，显示高于均值53.35%？从结果呈现来看是左右矛盾的，你这现在是直接相减</t>
  </si>
  <si>
    <t>相同分析周期下，竞品概览和竞争关系中列出的竞品列表只有一个盘相同，完全2份不同的名单，还请数据部门排查一下结果是否正确？（北京-迈宇平墅，2021年3月）</t>
  </si>
  <si>
    <t>相同周期下，客户细分竞争有竞品，为啥客户竞争指数无竞品？请数据排查一下</t>
  </si>
  <si>
    <t>竞品动态</t>
  </si>
  <si>
    <t>动态信息数据中都是别的楼盘的广告，按本项目去贝壳、房天下、吉屋反查动态数据，并未发现相同数据。怀疑动态数据和项目关联出错（上海-国贸佘山原墅）</t>
  </si>
</sst>
</file>

<file path=xl/styles.xml><?xml version="1.0" encoding="utf-8"?>
<styleSheet xmlns="http://schemas.openxmlformats.org/spreadsheetml/2006/main">
  <numFmts count="5">
    <numFmt numFmtId="176" formatCode="yyyy&quot;.&quot;m&quot;.&quot;d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6">
    <font>
      <sz val="11"/>
      <color theme="1"/>
      <name val="宋体"/>
      <charset val="134"/>
      <scheme val="minor"/>
    </font>
    <font>
      <sz val="14"/>
      <color indexed="8"/>
      <name val="宋体"/>
      <charset val="134"/>
      <scheme val="minor"/>
    </font>
    <font>
      <b/>
      <sz val="14"/>
      <name val="宋体"/>
      <charset val="134"/>
      <scheme val="minor"/>
    </font>
    <font>
      <b/>
      <sz val="14"/>
      <color rgb="FF000000"/>
      <name val="宋体"/>
      <charset val="134"/>
      <scheme val="minor"/>
    </font>
    <font>
      <sz val="14"/>
      <color rgb="FF000000"/>
      <name val="宋体"/>
      <charset val="134"/>
      <scheme val="minor"/>
    </font>
    <font>
      <sz val="14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4"/>
      <color rgb="FF485970"/>
      <name val="宋体"/>
      <charset val="134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E2EFDA"/>
        <bgColor indexed="64"/>
      </patternFill>
    </fill>
    <fill>
      <patternFill patternType="solid">
        <fgColor rgb="FFD9E1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599993896298105"/>
        <bgColor indexed="64"/>
      </patternFill>
    </fill>
  </fills>
  <borders count="1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13" borderId="0" applyNumberFormat="0" applyBorder="0" applyAlignment="0" applyProtection="0">
      <alignment vertical="center"/>
    </xf>
    <xf numFmtId="0" fontId="11" fillId="9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2" fillId="17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18" borderId="9" applyNumberFormat="0" applyFont="0" applyAlignment="0" applyProtection="0">
      <alignment vertical="center"/>
    </xf>
    <xf numFmtId="0" fontId="12" fillId="12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8" fillId="0" borderId="10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12" fillId="25" borderId="0" applyNumberFormat="0" applyBorder="0" applyAlignment="0" applyProtection="0">
      <alignment vertical="center"/>
    </xf>
    <xf numFmtId="0" fontId="15" fillId="0" borderId="11" applyNumberFormat="0" applyFill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0" fontId="20" fillId="28" borderId="12" applyNumberFormat="0" applyAlignment="0" applyProtection="0">
      <alignment vertical="center"/>
    </xf>
    <xf numFmtId="0" fontId="21" fillId="28" borderId="8" applyNumberFormat="0" applyAlignment="0" applyProtection="0">
      <alignment vertical="center"/>
    </xf>
    <xf numFmtId="0" fontId="6" fillId="4" borderId="6" applyNumberFormat="0" applyAlignment="0" applyProtection="0">
      <alignment vertical="center"/>
    </xf>
    <xf numFmtId="0" fontId="10" fillId="24" borderId="0" applyNumberFormat="0" applyBorder="0" applyAlignment="0" applyProtection="0">
      <alignment vertical="center"/>
    </xf>
    <xf numFmtId="0" fontId="12" fillId="16" borderId="0" applyNumberFormat="0" applyBorder="0" applyAlignment="0" applyProtection="0">
      <alignment vertical="center"/>
    </xf>
    <xf numFmtId="0" fontId="8" fillId="0" borderId="7" applyNumberFormat="0" applyFill="0" applyAlignment="0" applyProtection="0">
      <alignment vertical="center"/>
    </xf>
    <xf numFmtId="0" fontId="22" fillId="0" borderId="13" applyNumberFormat="0" applyFill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2" fillId="27" borderId="0" applyNumberFormat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10" fillId="34" borderId="0" applyNumberFormat="0" applyBorder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12" fillId="23" borderId="0" applyNumberFormat="0" applyBorder="0" applyAlignment="0" applyProtection="0">
      <alignment vertical="center"/>
    </xf>
    <xf numFmtId="0" fontId="12" fillId="22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0" fillId="32" borderId="0" applyNumberFormat="0" applyBorder="0" applyAlignment="0" applyProtection="0">
      <alignment vertical="center"/>
    </xf>
    <xf numFmtId="0" fontId="12" fillId="15" borderId="0" applyNumberFormat="0" applyBorder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12" fillId="14" borderId="0" applyNumberFormat="0" applyBorder="0" applyAlignment="0" applyProtection="0">
      <alignment vertical="center"/>
    </xf>
    <xf numFmtId="0" fontId="10" fillId="10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</cellStyleXfs>
  <cellXfs count="16">
    <xf numFmtId="0" fontId="0" fillId="0" borderId="0" xfId="0">
      <alignment vertical="center"/>
    </xf>
    <xf numFmtId="0" fontId="1" fillId="0" borderId="0" xfId="0" applyFont="1" applyFill="1" applyAlignment="1">
      <alignment vertical="center" wrapText="1"/>
    </xf>
    <xf numFmtId="0" fontId="1" fillId="0" borderId="0" xfId="0" applyFont="1" applyFill="1" applyAlignment="1">
      <alignment vertical="center"/>
    </xf>
    <xf numFmtId="0" fontId="2" fillId="2" borderId="1" xfId="0" applyNumberFormat="1" applyFont="1" applyFill="1" applyBorder="1" applyAlignment="1">
      <alignment horizontal="center" vertical="center" wrapText="1"/>
    </xf>
    <xf numFmtId="0" fontId="3" fillId="2" borderId="1" xfId="0" applyNumberFormat="1" applyFont="1" applyFill="1" applyBorder="1" applyAlignment="1">
      <alignment horizontal="left" vertical="center" wrapText="1"/>
    </xf>
    <xf numFmtId="0" fontId="2" fillId="2" borderId="2" xfId="0" applyNumberFormat="1" applyFont="1" applyFill="1" applyBorder="1" applyAlignment="1">
      <alignment horizontal="center" vertical="center" wrapText="1"/>
    </xf>
    <xf numFmtId="0" fontId="2" fillId="2" borderId="3" xfId="0" applyNumberFormat="1" applyFont="1" applyFill="1" applyBorder="1" applyAlignment="1">
      <alignment horizontal="center" vertical="center" wrapText="1"/>
    </xf>
    <xf numFmtId="176" fontId="4" fillId="0" borderId="4" xfId="0" applyNumberFormat="1" applyFont="1" applyFill="1" applyBorder="1" applyAlignment="1">
      <alignment horizontal="center" vertical="center" wrapText="1"/>
    </xf>
    <xf numFmtId="0" fontId="4" fillId="0" borderId="4" xfId="0" applyNumberFormat="1" applyFont="1" applyFill="1" applyBorder="1" applyAlignment="1">
      <alignment horizontal="right" vertical="center" wrapText="1"/>
    </xf>
    <xf numFmtId="0" fontId="4" fillId="0" borderId="4" xfId="0" applyNumberFormat="1" applyFont="1" applyFill="1" applyBorder="1" applyAlignment="1">
      <alignment horizontal="left" vertical="center" wrapText="1"/>
    </xf>
    <xf numFmtId="0" fontId="4" fillId="0" borderId="4" xfId="0" applyNumberFormat="1" applyFont="1" applyFill="1" applyBorder="1" applyAlignment="1">
      <alignment horizontal="center" vertical="center" wrapText="1"/>
    </xf>
    <xf numFmtId="0" fontId="1" fillId="0" borderId="4" xfId="0" applyFont="1" applyFill="1" applyBorder="1" applyAlignment="1">
      <alignment vertical="center" wrapText="1"/>
    </xf>
    <xf numFmtId="0" fontId="5" fillId="0" borderId="4" xfId="0" applyNumberFormat="1" applyFont="1" applyFill="1" applyBorder="1" applyAlignment="1">
      <alignment horizontal="center" vertical="center" wrapText="1"/>
    </xf>
    <xf numFmtId="0" fontId="5" fillId="0" borderId="4" xfId="0" applyNumberFormat="1" applyFont="1" applyFill="1" applyBorder="1" applyAlignment="1">
      <alignment horizontal="left" vertical="center" wrapText="1"/>
    </xf>
    <xf numFmtId="0" fontId="2" fillId="2" borderId="5" xfId="0" applyNumberFormat="1" applyFont="1" applyFill="1" applyBorder="1" applyAlignment="1">
      <alignment horizontal="center" vertical="center" wrapText="1"/>
    </xf>
    <xf numFmtId="0" fontId="2" fillId="3" borderId="1" xfId="0" applyNumberFormat="1" applyFont="1" applyFill="1" applyBorder="1" applyAlignment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png"/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pn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png"/><Relationship Id="rId85" Type="http://schemas.openxmlformats.org/officeDocument/2006/relationships/image" Target="media/image85.pn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pn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png"/><Relationship Id="rId79" Type="http://schemas.openxmlformats.org/officeDocument/2006/relationships/image" Target="media/image79.png"/><Relationship Id="rId78" Type="http://schemas.openxmlformats.org/officeDocument/2006/relationships/image" Target="media/image78.png"/><Relationship Id="rId77" Type="http://schemas.openxmlformats.org/officeDocument/2006/relationships/image" Target="media/image77.png"/><Relationship Id="rId76" Type="http://schemas.openxmlformats.org/officeDocument/2006/relationships/image" Target="media/image76.png"/><Relationship Id="rId75" Type="http://schemas.openxmlformats.org/officeDocument/2006/relationships/image" Target="media/image75.pn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png"/><Relationship Id="rId68" Type="http://schemas.openxmlformats.org/officeDocument/2006/relationships/image" Target="media/image68.pn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0" Type="http://schemas.openxmlformats.org/officeDocument/2006/relationships/image" Target="media/image100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61"/>
  <sheetViews>
    <sheetView tabSelected="1" topLeftCell="A36" workbookViewId="0">
      <selection activeCell="G62" sqref="G62"/>
    </sheetView>
  </sheetViews>
  <sheetFormatPr defaultColWidth="24.6363636363636" defaultRowHeight="37" customHeight="1"/>
  <cols>
    <col min="1" max="1" width="13.6363636363636" style="1" customWidth="1"/>
    <col min="2" max="2" width="16.0909090909091" style="1" customWidth="1"/>
    <col min="3" max="3" width="18.6363636363636" style="1" customWidth="1"/>
    <col min="4" max="4" width="23.7272727272727" style="1" customWidth="1"/>
    <col min="5" max="5" width="7" style="1" customWidth="1"/>
    <col min="6" max="6" width="58.2727272727273" style="1" customWidth="1"/>
    <col min="7" max="7" width="15.7272727272727" style="1" customWidth="1"/>
    <col min="8" max="8" width="14.9090909090909" style="1" customWidth="1"/>
    <col min="9" max="9" width="9.90909090909091" style="1" customWidth="1"/>
    <col min="10" max="10" width="20.2727272727273" style="1" customWidth="1"/>
    <col min="11" max="16384" width="24.6363636363636" style="2" customWidth="1"/>
  </cols>
  <sheetData>
    <row r="1" customHeight="1" spans="1:10">
      <c r="A1" s="3" t="s">
        <v>0</v>
      </c>
      <c r="B1" s="3" t="s">
        <v>1</v>
      </c>
      <c r="C1" s="3" t="s">
        <v>2</v>
      </c>
      <c r="D1" s="3" t="s">
        <v>3</v>
      </c>
      <c r="E1" s="4" t="s">
        <v>4</v>
      </c>
      <c r="F1" s="3" t="s">
        <v>5</v>
      </c>
      <c r="G1" s="5" t="s">
        <v>6</v>
      </c>
      <c r="H1" s="6"/>
      <c r="I1" s="14"/>
      <c r="J1" s="15" t="s">
        <v>7</v>
      </c>
    </row>
    <row r="2" ht="55" customHeight="1" spans="1:10">
      <c r="A2" s="7">
        <v>44343</v>
      </c>
      <c r="B2" s="8" t="s">
        <v>8</v>
      </c>
      <c r="C2" s="9" t="s">
        <v>9</v>
      </c>
      <c r="D2" s="10" t="s">
        <v>10</v>
      </c>
      <c r="E2" s="10" t="s">
        <v>11</v>
      </c>
      <c r="F2" s="9" t="s">
        <v>12</v>
      </c>
      <c r="G2" s="11" t="str">
        <f>_xlfn.DISPIMG("ID_F8EB3A5555B14A239155CEAD395806C6",1)</f>
        <v>=DISPIMG("ID_F8EB3A5555B14A239155CEAD395806C6",1)</v>
      </c>
      <c r="H2" s="11" t="str">
        <f>_xlfn.DISPIMG("ID_6F7422F1E98343768127B798BDB41D1B",1)</f>
        <v>=DISPIMG("ID_6F7422F1E98343768127B798BDB41D1B",1)</v>
      </c>
      <c r="I2" s="11"/>
      <c r="J2" s="13" t="s">
        <v>11</v>
      </c>
    </row>
    <row r="3" ht="55" customHeight="1" spans="1:10">
      <c r="A3" s="7">
        <v>44342</v>
      </c>
      <c r="B3" s="8" t="s">
        <v>8</v>
      </c>
      <c r="C3" s="9" t="s">
        <v>13</v>
      </c>
      <c r="D3" s="10" t="s">
        <v>14</v>
      </c>
      <c r="E3" s="10" t="s">
        <v>11</v>
      </c>
      <c r="F3" s="9" t="s">
        <v>15</v>
      </c>
      <c r="G3" s="11" t="str">
        <f>_xlfn.DISPIMG("ID_BB8D7159DC42443BB9FDC9BF9DDEE1F8",1)</f>
        <v>=DISPIMG("ID_BB8D7159DC42443BB9FDC9BF9DDEE1F8",1)</v>
      </c>
      <c r="H3" s="11" t="str">
        <f>_xlfn.DISPIMG("ID_33D366705D9643008864AC1704EB2E32",1)</f>
        <v>=DISPIMG("ID_33D366705D9643008864AC1704EB2E32",1)</v>
      </c>
      <c r="I3" s="11"/>
      <c r="J3" s="13" t="s">
        <v>16</v>
      </c>
    </row>
    <row r="4" ht="55" customHeight="1" spans="1:10">
      <c r="A4" s="7">
        <v>44342</v>
      </c>
      <c r="B4" s="8" t="s">
        <v>8</v>
      </c>
      <c r="C4" s="9" t="s">
        <v>17</v>
      </c>
      <c r="D4" s="10" t="s">
        <v>18</v>
      </c>
      <c r="E4" s="10" t="s">
        <v>11</v>
      </c>
      <c r="F4" s="9" t="s">
        <v>19</v>
      </c>
      <c r="G4" s="11" t="str">
        <f>_xlfn.DISPIMG("ID_334BE8847D2D4A779DDBCB7B2EEE4E90",1)</f>
        <v>=DISPIMG("ID_334BE8847D2D4A779DDBCB7B2EEE4E90",1)</v>
      </c>
      <c r="H4" s="11"/>
      <c r="I4" s="11"/>
      <c r="J4" s="13" t="s">
        <v>20</v>
      </c>
    </row>
    <row r="5" ht="55" customHeight="1" spans="1:10">
      <c r="A5" s="7">
        <v>44343</v>
      </c>
      <c r="B5" s="8" t="s">
        <v>8</v>
      </c>
      <c r="C5" s="9" t="s">
        <v>17</v>
      </c>
      <c r="D5" s="10" t="s">
        <v>18</v>
      </c>
      <c r="E5" s="10" t="s">
        <v>11</v>
      </c>
      <c r="F5" s="9" t="s">
        <v>21</v>
      </c>
      <c r="G5" s="11" t="str">
        <f>_xlfn.DISPIMG("ID_0FBF262C35354FF995099440B60763BE",1)</f>
        <v>=DISPIMG("ID_0FBF262C35354FF995099440B60763BE",1)</v>
      </c>
      <c r="H5" s="11" t="str">
        <f>_xlfn.DISPIMG("ID_1787F74D0D6D41A6914600F0EE2E3106",1)</f>
        <v>=DISPIMG("ID_1787F74D0D6D41A6914600F0EE2E3106",1)</v>
      </c>
      <c r="I5" s="11"/>
      <c r="J5" s="13" t="s">
        <v>11</v>
      </c>
    </row>
    <row r="6" ht="55" customHeight="1" spans="1:10">
      <c r="A6" s="7">
        <v>44343</v>
      </c>
      <c r="B6" s="8" t="s">
        <v>8</v>
      </c>
      <c r="C6" s="9" t="s">
        <v>17</v>
      </c>
      <c r="D6" s="10" t="s">
        <v>18</v>
      </c>
      <c r="E6" s="10" t="s">
        <v>11</v>
      </c>
      <c r="F6" s="9" t="s">
        <v>22</v>
      </c>
      <c r="G6" s="11" t="str">
        <f>_xlfn.DISPIMG("ID_ADA4E1272DE54B04938B74C217913590",1)</f>
        <v>=DISPIMG("ID_ADA4E1272DE54B04938B74C217913590",1)</v>
      </c>
      <c r="H6" s="11" t="str">
        <f>_xlfn.DISPIMG("ID_95F8F97D42CD4B81A093365A4E276BA9",1)</f>
        <v>=DISPIMG("ID_95F8F97D42CD4B81A093365A4E276BA9",1)</v>
      </c>
      <c r="I6" s="11"/>
      <c r="J6" s="13" t="s">
        <v>23</v>
      </c>
    </row>
    <row r="7" ht="55" customHeight="1" spans="1:10">
      <c r="A7" s="7">
        <v>44343</v>
      </c>
      <c r="B7" s="8" t="s">
        <v>8</v>
      </c>
      <c r="C7" s="9" t="s">
        <v>17</v>
      </c>
      <c r="D7" s="10" t="s">
        <v>18</v>
      </c>
      <c r="E7" s="10" t="s">
        <v>11</v>
      </c>
      <c r="F7" s="9" t="s">
        <v>24</v>
      </c>
      <c r="G7" s="11" t="str">
        <f>_xlfn.DISPIMG("ID_05D8F58F15FE4A6985F2A611650B3AFB",1)</f>
        <v>=DISPIMG("ID_05D8F58F15FE4A6985F2A611650B3AFB",1)</v>
      </c>
      <c r="H7" s="11"/>
      <c r="I7" s="11"/>
      <c r="J7" s="13" t="s">
        <v>23</v>
      </c>
    </row>
    <row r="8" ht="55" customHeight="1" spans="1:10">
      <c r="A8" s="7">
        <v>44343</v>
      </c>
      <c r="B8" s="8" t="s">
        <v>8</v>
      </c>
      <c r="C8" s="9" t="s">
        <v>17</v>
      </c>
      <c r="D8" s="10" t="s">
        <v>25</v>
      </c>
      <c r="E8" s="10" t="s">
        <v>11</v>
      </c>
      <c r="F8" s="9" t="s">
        <v>26</v>
      </c>
      <c r="G8" s="11" t="str">
        <f>_xlfn.DISPIMG("ID_89360A7F5E0F40849099CB3AD3FED404",1)</f>
        <v>=DISPIMG("ID_89360A7F5E0F40849099CB3AD3FED404",1)</v>
      </c>
      <c r="H8" s="11"/>
      <c r="I8" s="11"/>
      <c r="J8" s="13" t="s">
        <v>27</v>
      </c>
    </row>
    <row r="9" ht="55" customHeight="1" spans="1:10">
      <c r="A9" s="7">
        <v>44342</v>
      </c>
      <c r="B9" s="8" t="s">
        <v>8</v>
      </c>
      <c r="C9" s="9" t="s">
        <v>28</v>
      </c>
      <c r="D9" s="12" t="s">
        <v>29</v>
      </c>
      <c r="E9" s="10" t="s">
        <v>11</v>
      </c>
      <c r="F9" s="9" t="s">
        <v>30</v>
      </c>
      <c r="G9" s="11" t="str">
        <f>_xlfn.DISPIMG("ID_6655BDF7A42442D59205D6733751280C",1)</f>
        <v>=DISPIMG("ID_6655BDF7A42442D59205D6733751280C",1)</v>
      </c>
      <c r="H9" s="11" t="str">
        <f>_xlfn.DISPIMG("ID_266234EAEF344A3194B2EB73B756F983",1)</f>
        <v>=DISPIMG("ID_266234EAEF344A3194B2EB73B756F983",1)</v>
      </c>
      <c r="I9" s="11" t="str">
        <f>_xlfn.DISPIMG("ID_5BCBA143829C4865B391DE723F96948A",1)</f>
        <v>=DISPIMG("ID_5BCBA143829C4865B391DE723F96948A",1)</v>
      </c>
      <c r="J9" s="13" t="s">
        <v>31</v>
      </c>
    </row>
    <row r="10" ht="55" customHeight="1" spans="1:10">
      <c r="A10" s="7">
        <v>44342</v>
      </c>
      <c r="B10" s="8" t="s">
        <v>8</v>
      </c>
      <c r="C10" s="9" t="s">
        <v>28</v>
      </c>
      <c r="D10" s="10" t="s">
        <v>32</v>
      </c>
      <c r="E10" s="10" t="s">
        <v>11</v>
      </c>
      <c r="F10" s="9" t="s">
        <v>33</v>
      </c>
      <c r="G10" s="11" t="str">
        <f>_xlfn.DISPIMG("ID_E08E3E3A9E9E45A58193D89C7F3ADF4F",1)</f>
        <v>=DISPIMG("ID_E08E3E3A9E9E45A58193D89C7F3ADF4F",1)</v>
      </c>
      <c r="H10" s="11"/>
      <c r="I10" s="11"/>
      <c r="J10" s="13" t="s">
        <v>11</v>
      </c>
    </row>
    <row r="11" ht="55" customHeight="1" spans="1:10">
      <c r="A11" s="7">
        <v>44342</v>
      </c>
      <c r="B11" s="8" t="s">
        <v>8</v>
      </c>
      <c r="C11" s="9" t="s">
        <v>28</v>
      </c>
      <c r="D11" s="10" t="s">
        <v>34</v>
      </c>
      <c r="E11" s="10" t="s">
        <v>11</v>
      </c>
      <c r="F11" s="9" t="s">
        <v>35</v>
      </c>
      <c r="G11" s="11" t="str">
        <f>_xlfn.DISPIMG("ID_64BE2E56F58249F0B30288FC78A2CA51",1)</f>
        <v>=DISPIMG("ID_64BE2E56F58249F0B30288FC78A2CA51",1)</v>
      </c>
      <c r="H11" s="11" t="str">
        <f>_xlfn.DISPIMG("ID_D74E8759DD314D14A0A6337BDC406266",1)</f>
        <v>=DISPIMG("ID_D74E8759DD314D14A0A6337BDC406266",1)</v>
      </c>
      <c r="I11" s="11"/>
      <c r="J11" s="13" t="s">
        <v>11</v>
      </c>
    </row>
    <row r="12" ht="55" customHeight="1" spans="1:10">
      <c r="A12" s="7">
        <v>44342</v>
      </c>
      <c r="B12" s="8" t="s">
        <v>8</v>
      </c>
      <c r="C12" s="9" t="s">
        <v>13</v>
      </c>
      <c r="D12" s="10" t="s">
        <v>36</v>
      </c>
      <c r="E12" s="10" t="s">
        <v>11</v>
      </c>
      <c r="F12" s="9" t="s">
        <v>37</v>
      </c>
      <c r="G12" s="11" t="str">
        <f>_xlfn.DISPIMG("ID_DF23AD187079480585DA97CFF965253C",1)</f>
        <v>=DISPIMG("ID_DF23AD187079480585DA97CFF965253C",1)</v>
      </c>
      <c r="H12" s="11" t="str">
        <f>_xlfn.DISPIMG("ID_3FDE7FBE73184E04A8DB7C469DBE9924",1)</f>
        <v>=DISPIMG("ID_3FDE7FBE73184E04A8DB7C469DBE9924",1)</v>
      </c>
      <c r="I12" s="11"/>
      <c r="J12" s="13" t="s">
        <v>38</v>
      </c>
    </row>
    <row r="13" ht="55" customHeight="1" spans="1:10">
      <c r="A13" s="7">
        <v>44342</v>
      </c>
      <c r="B13" s="8" t="s">
        <v>8</v>
      </c>
      <c r="C13" s="9" t="s">
        <v>13</v>
      </c>
      <c r="D13" s="10" t="s">
        <v>36</v>
      </c>
      <c r="E13" s="10" t="s">
        <v>11</v>
      </c>
      <c r="F13" s="9" t="s">
        <v>39</v>
      </c>
      <c r="G13" s="11" t="str">
        <f>_xlfn.DISPIMG("ID_43A1FB0248EE4851873FC3A495260146",1)</f>
        <v>=DISPIMG("ID_43A1FB0248EE4851873FC3A495260146",1)</v>
      </c>
      <c r="H13" s="11" t="str">
        <f>_xlfn.DISPIMG("ID_0BCCBCAAE45244CEA68855B4DF1AFCF1",1)</f>
        <v>=DISPIMG("ID_0BCCBCAAE45244CEA68855B4DF1AFCF1",1)</v>
      </c>
      <c r="I13" s="11" t="str">
        <f>_xlfn.DISPIMG("ID_9EEDDD90A08146C08ECD35D20252F5B0",1)</f>
        <v>=DISPIMG("ID_9EEDDD90A08146C08ECD35D20252F5B0",1)</v>
      </c>
      <c r="J13" s="13" t="s">
        <v>20</v>
      </c>
    </row>
    <row r="14" ht="55" customHeight="1" spans="1:10">
      <c r="A14" s="7">
        <v>44342</v>
      </c>
      <c r="B14" s="8" t="s">
        <v>8</v>
      </c>
      <c r="C14" s="9" t="s">
        <v>13</v>
      </c>
      <c r="D14" s="10" t="s">
        <v>40</v>
      </c>
      <c r="E14" s="10" t="s">
        <v>11</v>
      </c>
      <c r="F14" s="9" t="s">
        <v>41</v>
      </c>
      <c r="G14" s="11" t="str">
        <f>_xlfn.DISPIMG("ID_6E0C5187CA4346DAA18EFECCBB7F1382",1)</f>
        <v>=DISPIMG("ID_6E0C5187CA4346DAA18EFECCBB7F1382",1)</v>
      </c>
      <c r="H14" s="11" t="str">
        <f>_xlfn.DISPIMG("ID_F9C0C66F8173467DB591688CEDCAFA25",1)</f>
        <v>=DISPIMG("ID_F9C0C66F8173467DB591688CEDCAFA25",1)</v>
      </c>
      <c r="I14" s="11"/>
      <c r="J14" s="13" t="s">
        <v>38</v>
      </c>
    </row>
    <row r="15" ht="55" customHeight="1" spans="1:10">
      <c r="A15" s="7">
        <v>44342</v>
      </c>
      <c r="B15" s="8" t="s">
        <v>8</v>
      </c>
      <c r="C15" s="9" t="s">
        <v>13</v>
      </c>
      <c r="D15" s="10" t="s">
        <v>42</v>
      </c>
      <c r="E15" s="10" t="s">
        <v>11</v>
      </c>
      <c r="F15" s="13" t="s">
        <v>43</v>
      </c>
      <c r="G15" s="11" t="str">
        <f>_xlfn.DISPIMG("ID_4D0B388EA95441C397B5BAB899F43D3D",1)</f>
        <v>=DISPIMG("ID_4D0B388EA95441C397B5BAB899F43D3D",1)</v>
      </c>
      <c r="H15" s="11" t="str">
        <f>_xlfn.DISPIMG("ID_8B2A64DC6CE5473C8F10FED9DB5A7D6F",1)</f>
        <v>=DISPIMG("ID_8B2A64DC6CE5473C8F10FED9DB5A7D6F",1)</v>
      </c>
      <c r="I15" s="11" t="str">
        <f>_xlfn.DISPIMG("ID_5D768E5109B44F208467CC17EA015B0D",1)</f>
        <v>=DISPIMG("ID_5D768E5109B44F208467CC17EA015B0D",1)</v>
      </c>
      <c r="J15" s="13" t="s">
        <v>44</v>
      </c>
    </row>
    <row r="16" ht="55" customHeight="1" spans="1:10">
      <c r="A16" s="7">
        <v>44342</v>
      </c>
      <c r="B16" s="8" t="s">
        <v>8</v>
      </c>
      <c r="C16" s="9" t="s">
        <v>13</v>
      </c>
      <c r="D16" s="10" t="s">
        <v>45</v>
      </c>
      <c r="E16" s="10" t="s">
        <v>11</v>
      </c>
      <c r="F16" s="9" t="s">
        <v>46</v>
      </c>
      <c r="G16" s="11" t="str">
        <f>_xlfn.DISPIMG("ID_ADC2A39B423D4F3299DD4F6CC1898B8B",1)</f>
        <v>=DISPIMG("ID_ADC2A39B423D4F3299DD4F6CC1898B8B",1)</v>
      </c>
      <c r="H16" s="11" t="str">
        <f>_xlfn.DISPIMG("ID_14F4F33562574EBA9ACDF488BF03B924",1)</f>
        <v>=DISPIMG("ID_14F4F33562574EBA9ACDF488BF03B924",1)</v>
      </c>
      <c r="I16" s="11" t="str">
        <f>_xlfn.DISPIMG("ID_715ED74E99CB4D969F06BB8AE21FB2AD",1)</f>
        <v>=DISPIMG("ID_715ED74E99CB4D969F06BB8AE21FB2AD",1)</v>
      </c>
      <c r="J16" s="13" t="s">
        <v>11</v>
      </c>
    </row>
    <row r="17" ht="55" customHeight="1" spans="1:10">
      <c r="A17" s="7">
        <v>44342</v>
      </c>
      <c r="B17" s="8" t="s">
        <v>8</v>
      </c>
      <c r="C17" s="9" t="s">
        <v>13</v>
      </c>
      <c r="D17" s="10" t="s">
        <v>47</v>
      </c>
      <c r="E17" s="10" t="s">
        <v>11</v>
      </c>
      <c r="F17" s="9" t="s">
        <v>48</v>
      </c>
      <c r="G17" s="11" t="str">
        <f>_xlfn.DISPIMG("ID_2571181303FB44E3B397BF865A9ED90C",1)</f>
        <v>=DISPIMG("ID_2571181303FB44E3B397BF865A9ED90C",1)</v>
      </c>
      <c r="H17" s="11" t="str">
        <f>_xlfn.DISPIMG("ID_F7AB7E16B79949DBB34BC0A0052E808E",1)</f>
        <v>=DISPIMG("ID_F7AB7E16B79949DBB34BC0A0052E808E",1)</v>
      </c>
      <c r="I17" s="11"/>
      <c r="J17" s="13" t="s">
        <v>49</v>
      </c>
    </row>
    <row r="18" ht="55" customHeight="1" spans="1:10">
      <c r="A18" s="7">
        <v>44342</v>
      </c>
      <c r="B18" s="8" t="s">
        <v>8</v>
      </c>
      <c r="C18" s="9" t="s">
        <v>13</v>
      </c>
      <c r="D18" s="10" t="s">
        <v>47</v>
      </c>
      <c r="E18" s="10" t="s">
        <v>11</v>
      </c>
      <c r="F18" s="9" t="s">
        <v>50</v>
      </c>
      <c r="G18" s="11" t="str">
        <f>_xlfn.DISPIMG("ID_F131253F8AB448F9B3E5CA64194E14F6",1)</f>
        <v>=DISPIMG("ID_F131253F8AB448F9B3E5CA64194E14F6",1)</v>
      </c>
      <c r="H18" s="11" t="str">
        <f>_xlfn.DISPIMG("ID_0187F1C63DF943758DA56C89594EC270",1)</f>
        <v>=DISPIMG("ID_0187F1C63DF943758DA56C89594EC270",1)</v>
      </c>
      <c r="I18" s="11"/>
      <c r="J18" s="13" t="s">
        <v>51</v>
      </c>
    </row>
    <row r="19" ht="55" customHeight="1" spans="1:10">
      <c r="A19" s="7">
        <v>44342</v>
      </c>
      <c r="B19" s="8" t="s">
        <v>8</v>
      </c>
      <c r="C19" s="9" t="s">
        <v>17</v>
      </c>
      <c r="D19" s="10" t="s">
        <v>52</v>
      </c>
      <c r="E19" s="10" t="s">
        <v>11</v>
      </c>
      <c r="F19" s="9" t="s">
        <v>53</v>
      </c>
      <c r="G19" s="11" t="str">
        <f>_xlfn.DISPIMG("ID_AD6EEAB9419843FDB884F0AD8C495C1A",1)</f>
        <v>=DISPIMG("ID_AD6EEAB9419843FDB884F0AD8C495C1A",1)</v>
      </c>
      <c r="H19" s="11" t="str">
        <f>_xlfn.DISPIMG("ID_8395F354DFC34945BB1D77D262C1273E",1)</f>
        <v>=DISPIMG("ID_8395F354DFC34945BB1D77D262C1273E",1)</v>
      </c>
      <c r="I19" s="11"/>
      <c r="J19" s="13" t="s">
        <v>54</v>
      </c>
    </row>
    <row r="20" ht="55" customHeight="1" spans="1:10">
      <c r="A20" s="7">
        <v>44342</v>
      </c>
      <c r="B20" s="8" t="s">
        <v>8</v>
      </c>
      <c r="C20" s="9" t="s">
        <v>17</v>
      </c>
      <c r="D20" s="10" t="s">
        <v>52</v>
      </c>
      <c r="E20" s="10" t="s">
        <v>11</v>
      </c>
      <c r="F20" s="9" t="s">
        <v>55</v>
      </c>
      <c r="G20" s="11" t="str">
        <f>_xlfn.DISPIMG("ID_1A065F568C7548C3905DAB858A8828D8",1)</f>
        <v>=DISPIMG("ID_1A065F568C7548C3905DAB858A8828D8",1)</v>
      </c>
      <c r="H20" s="11"/>
      <c r="I20" s="11"/>
      <c r="J20" s="13" t="s">
        <v>16</v>
      </c>
    </row>
    <row r="21" ht="55" customHeight="1" spans="1:10">
      <c r="A21" s="7">
        <v>44342</v>
      </c>
      <c r="B21" s="8" t="s">
        <v>8</v>
      </c>
      <c r="C21" s="9" t="s">
        <v>17</v>
      </c>
      <c r="D21" s="10" t="s">
        <v>56</v>
      </c>
      <c r="E21" s="12" t="s">
        <v>11</v>
      </c>
      <c r="F21" s="9" t="s">
        <v>57</v>
      </c>
      <c r="G21" s="11" t="str">
        <f>_xlfn.DISPIMG("ID_989BAAF2863445EBA55ED3A03A71E6E4",1)</f>
        <v>=DISPIMG("ID_989BAAF2863445EBA55ED3A03A71E6E4",1)</v>
      </c>
      <c r="H21" s="11" t="str">
        <f>_xlfn.DISPIMG("ID_A01750596F6D4852BA6234334F470ED0",1)</f>
        <v>=DISPIMG("ID_A01750596F6D4852BA6234334F470ED0",1)</v>
      </c>
      <c r="I21" s="11"/>
      <c r="J21" s="13" t="s">
        <v>11</v>
      </c>
    </row>
    <row r="22" ht="55" customHeight="1" spans="1:10">
      <c r="A22" s="7">
        <v>44342</v>
      </c>
      <c r="B22" s="8" t="s">
        <v>8</v>
      </c>
      <c r="C22" s="9" t="s">
        <v>17</v>
      </c>
      <c r="D22" s="10" t="s">
        <v>40</v>
      </c>
      <c r="E22" s="12" t="s">
        <v>11</v>
      </c>
      <c r="F22" s="9" t="s">
        <v>58</v>
      </c>
      <c r="G22" s="11" t="str">
        <f>_xlfn.DISPIMG("ID_8861F7C2CAFF41CD9C4222D88E47AB63",1)</f>
        <v>=DISPIMG("ID_8861F7C2CAFF41CD9C4222D88E47AB63",1)</v>
      </c>
      <c r="H22" s="11" t="str">
        <f>_xlfn.DISPIMG("ID_00C6937EC0714FC98CEACEC0EE11BA31",1)</f>
        <v>=DISPIMG("ID_00C6937EC0714FC98CEACEC0EE11BA31",1)</v>
      </c>
      <c r="I22" s="11"/>
      <c r="J22" s="13" t="s">
        <v>51</v>
      </c>
    </row>
    <row r="23" ht="55" customHeight="1" spans="1:10">
      <c r="A23" s="7">
        <v>44342</v>
      </c>
      <c r="B23" s="8" t="s">
        <v>8</v>
      </c>
      <c r="C23" s="9" t="s">
        <v>17</v>
      </c>
      <c r="D23" s="10" t="s">
        <v>18</v>
      </c>
      <c r="E23" s="10" t="s">
        <v>11</v>
      </c>
      <c r="F23" s="9" t="s">
        <v>59</v>
      </c>
      <c r="G23" s="11" t="str">
        <f>_xlfn.DISPIMG("ID_4FC32ED15FA34AEFB4B9B5133EED31CE",1)</f>
        <v>=DISPIMG("ID_4FC32ED15FA34AEFB4B9B5133EED31CE",1)</v>
      </c>
      <c r="H23" s="11" t="str">
        <f>_xlfn.DISPIMG("ID_597BD937775E488F80463F8D93309143",1)</f>
        <v>=DISPIMG("ID_597BD937775E488F80463F8D93309143",1)</v>
      </c>
      <c r="I23" s="11"/>
      <c r="J23" s="13" t="s">
        <v>11</v>
      </c>
    </row>
    <row r="24" ht="55" customHeight="1" spans="1:10">
      <c r="A24" s="7">
        <v>44342</v>
      </c>
      <c r="B24" s="8" t="s">
        <v>8</v>
      </c>
      <c r="C24" s="9" t="s">
        <v>17</v>
      </c>
      <c r="D24" s="10" t="s">
        <v>18</v>
      </c>
      <c r="E24" s="10" t="s">
        <v>11</v>
      </c>
      <c r="F24" s="9" t="s">
        <v>60</v>
      </c>
      <c r="G24" s="11" t="str">
        <f>_xlfn.DISPIMG("ID_5623151423094792859A8416FA995347",1)</f>
        <v>=DISPIMG("ID_5623151423094792859A8416FA995347",1)</v>
      </c>
      <c r="H24" s="11" t="str">
        <f>_xlfn.DISPIMG("ID_D79AE750372C4FC98234CB792F718320",1)</f>
        <v>=DISPIMG("ID_D79AE750372C4FC98234CB792F718320",1)</v>
      </c>
      <c r="I24" s="11"/>
      <c r="J24" s="13" t="s">
        <v>11</v>
      </c>
    </row>
    <row r="25" ht="55" customHeight="1" spans="1:10">
      <c r="A25" s="7">
        <v>44343</v>
      </c>
      <c r="B25" s="8" t="s">
        <v>8</v>
      </c>
      <c r="C25" s="13" t="s">
        <v>13</v>
      </c>
      <c r="D25" s="10" t="s">
        <v>61</v>
      </c>
      <c r="E25" s="10" t="s">
        <v>11</v>
      </c>
      <c r="F25" s="9" t="s">
        <v>62</v>
      </c>
      <c r="G25" s="11" t="str">
        <f>_xlfn.DISPIMG("ID_3D54D8B0BDEB48B58AC4545253398689",1)</f>
        <v>=DISPIMG("ID_3D54D8B0BDEB48B58AC4545253398689",1)</v>
      </c>
      <c r="H25" s="11" t="str">
        <f>_xlfn.DISPIMG("ID_784B0AB25BD3450F89674B33C789BC66",1)</f>
        <v>=DISPIMG("ID_784B0AB25BD3450F89674B33C789BC66",1)</v>
      </c>
      <c r="I25" s="11" t="str">
        <f>_xlfn.DISPIMG("ID_EE49F8A63B6449E3BBD87B2EEB599D76",1)</f>
        <v>=DISPIMG("ID_EE49F8A63B6449E3BBD87B2EEB599D76",1)</v>
      </c>
      <c r="J25" s="13" t="s">
        <v>11</v>
      </c>
    </row>
    <row r="26" ht="55" customHeight="1" spans="1:10">
      <c r="A26" s="7">
        <v>44343</v>
      </c>
      <c r="B26" s="8" t="s">
        <v>8</v>
      </c>
      <c r="C26" s="13" t="s">
        <v>13</v>
      </c>
      <c r="D26" s="10" t="s">
        <v>61</v>
      </c>
      <c r="E26" s="10" t="s">
        <v>11</v>
      </c>
      <c r="F26" s="9" t="s">
        <v>63</v>
      </c>
      <c r="G26" s="11" t="str">
        <f>_xlfn.DISPIMG("ID_9802D5604D5E4D4DA4D0C473AB90DF0A",1)</f>
        <v>=DISPIMG("ID_9802D5604D5E4D4DA4D0C473AB90DF0A",1)</v>
      </c>
      <c r="H26" s="11"/>
      <c r="I26" s="11"/>
      <c r="J26" s="13" t="s">
        <v>11</v>
      </c>
    </row>
    <row r="27" ht="55" customHeight="1" spans="1:10">
      <c r="A27" s="7">
        <v>44343</v>
      </c>
      <c r="B27" s="8" t="s">
        <v>8</v>
      </c>
      <c r="C27" s="13" t="s">
        <v>13</v>
      </c>
      <c r="D27" s="10" t="s">
        <v>61</v>
      </c>
      <c r="E27" s="10" t="s">
        <v>11</v>
      </c>
      <c r="F27" s="9" t="s">
        <v>64</v>
      </c>
      <c r="G27" s="11" t="str">
        <f>_xlfn.DISPIMG("ID_39A40ABC05B54234A93FFC35B8232853",1)</f>
        <v>=DISPIMG("ID_39A40ABC05B54234A93FFC35B8232853",1)</v>
      </c>
      <c r="H27" s="11" t="str">
        <f>_xlfn.DISPIMG("ID_C624F914137A48359DEB8EA3BCBD8DCE",1)</f>
        <v>=DISPIMG("ID_C624F914137A48359DEB8EA3BCBD8DCE",1)</v>
      </c>
      <c r="I27" s="11"/>
      <c r="J27" s="13" t="s">
        <v>16</v>
      </c>
    </row>
    <row r="28" ht="55" customHeight="1" spans="1:10">
      <c r="A28" s="7">
        <v>44343</v>
      </c>
      <c r="B28" s="8" t="s">
        <v>8</v>
      </c>
      <c r="C28" s="13" t="s">
        <v>13</v>
      </c>
      <c r="D28" s="10" t="s">
        <v>61</v>
      </c>
      <c r="E28" s="10" t="s">
        <v>11</v>
      </c>
      <c r="F28" s="9" t="s">
        <v>65</v>
      </c>
      <c r="G28" s="11" t="str">
        <f>_xlfn.DISPIMG("ID_78D6D0C1F8354B11BB7081453D19F0C9",1)</f>
        <v>=DISPIMG("ID_78D6D0C1F8354B11BB7081453D19F0C9",1)</v>
      </c>
      <c r="H28" s="11" t="str">
        <f>_xlfn.DISPIMG("ID_5C65448E6B8346B597B6FB857FA31279",1)</f>
        <v>=DISPIMG("ID_5C65448E6B8346B597B6FB857FA31279",1)</v>
      </c>
      <c r="I28" s="11" t="str">
        <f>_xlfn.DISPIMG("ID_3AC38602B74B42BFB1055D13142A7666",1)</f>
        <v>=DISPIMG("ID_3AC38602B74B42BFB1055D13142A7666",1)</v>
      </c>
      <c r="J28" s="13" t="s">
        <v>11</v>
      </c>
    </row>
    <row r="29" ht="55" customHeight="1" spans="1:10">
      <c r="A29" s="7">
        <v>44343</v>
      </c>
      <c r="B29" s="8" t="s">
        <v>8</v>
      </c>
      <c r="C29" s="13" t="s">
        <v>13</v>
      </c>
      <c r="D29" s="10" t="s">
        <v>66</v>
      </c>
      <c r="E29" s="10" t="s">
        <v>11</v>
      </c>
      <c r="F29" s="9" t="s">
        <v>67</v>
      </c>
      <c r="G29" s="11" t="str">
        <f>_xlfn.DISPIMG("ID_A8198FD78A524ACBB980DF3D4BCC6657",1)</f>
        <v>=DISPIMG("ID_A8198FD78A524ACBB980DF3D4BCC6657",1)</v>
      </c>
      <c r="H29" s="11" t="str">
        <f>_xlfn.DISPIMG("ID_DA46A3674BAC4DE3A1FCC5AA2C5841AA",1)</f>
        <v>=DISPIMG("ID_DA46A3674BAC4DE3A1FCC5AA2C5841AA",1)</v>
      </c>
      <c r="I29" s="11"/>
      <c r="J29" s="13" t="s">
        <v>16</v>
      </c>
    </row>
    <row r="30" ht="55" customHeight="1" spans="1:10">
      <c r="A30" s="7">
        <v>44344</v>
      </c>
      <c r="B30" s="8" t="s">
        <v>68</v>
      </c>
      <c r="C30" s="9" t="s">
        <v>69</v>
      </c>
      <c r="D30" s="10" t="s">
        <v>70</v>
      </c>
      <c r="E30" s="10" t="s">
        <v>11</v>
      </c>
      <c r="F30" s="9" t="s">
        <v>71</v>
      </c>
      <c r="G30" s="11" t="str">
        <f>_xlfn.DISPIMG("ID_A7DE6474C4BB46B2B232E5E61C17D81A",1)</f>
        <v>=DISPIMG("ID_A7DE6474C4BB46B2B232E5E61C17D81A",1)</v>
      </c>
      <c r="H30" s="11" t="str">
        <f>_xlfn.DISPIMG("ID_4EFE7A7776054DDD85137E6CB23B8848",1)</f>
        <v>=DISPIMG("ID_4EFE7A7776054DDD85137E6CB23B8848",1)</v>
      </c>
      <c r="I30" s="11"/>
      <c r="J30" s="13" t="s">
        <v>16</v>
      </c>
    </row>
    <row r="31" ht="55" customHeight="1" spans="1:10">
      <c r="A31" s="7">
        <v>44344</v>
      </c>
      <c r="B31" s="8" t="s">
        <v>68</v>
      </c>
      <c r="C31" s="9" t="s">
        <v>69</v>
      </c>
      <c r="D31" s="10" t="s">
        <v>70</v>
      </c>
      <c r="E31" s="10" t="s">
        <v>11</v>
      </c>
      <c r="F31" s="9" t="s">
        <v>72</v>
      </c>
      <c r="G31" s="11" t="str">
        <f>_xlfn.DISPIMG("ID_331834437A4A4E8F80005BBF34CAD26B",1)</f>
        <v>=DISPIMG("ID_331834437A4A4E8F80005BBF34CAD26B",1)</v>
      </c>
      <c r="H31" s="11" t="str">
        <f>_xlfn.DISPIMG("ID_F54D83B8D41F4EECA880F23BEF525D05",1)</f>
        <v>=DISPIMG("ID_F54D83B8D41F4EECA880F23BEF525D05",1)</v>
      </c>
      <c r="I31" s="11" t="str">
        <f>_xlfn.DISPIMG("ID_CC6929A4D4B44A8C8562D00ED86770E3",1)</f>
        <v>=DISPIMG("ID_CC6929A4D4B44A8C8562D00ED86770E3",1)</v>
      </c>
      <c r="J31" s="13" t="s">
        <v>16</v>
      </c>
    </row>
    <row r="32" ht="55" customHeight="1" spans="1:10">
      <c r="A32" s="7">
        <v>44342</v>
      </c>
      <c r="B32" s="8" t="s">
        <v>68</v>
      </c>
      <c r="C32" s="9" t="s">
        <v>69</v>
      </c>
      <c r="D32" s="10" t="s">
        <v>73</v>
      </c>
      <c r="E32" s="10" t="s">
        <v>11</v>
      </c>
      <c r="F32" s="9" t="s">
        <v>74</v>
      </c>
      <c r="G32" s="11" t="str">
        <f>_xlfn.DISPIMG("ID_36B8ACC289914F498193AF6390342E69",1)</f>
        <v>=DISPIMG("ID_36B8ACC289914F498193AF6390342E69",1)</v>
      </c>
      <c r="H32" s="11"/>
      <c r="I32" s="11"/>
      <c r="J32" s="13" t="s">
        <v>16</v>
      </c>
    </row>
    <row r="33" ht="55" customHeight="1" spans="1:10">
      <c r="A33" s="7">
        <v>44343</v>
      </c>
      <c r="B33" s="8" t="s">
        <v>68</v>
      </c>
      <c r="C33" s="9" t="s">
        <v>69</v>
      </c>
      <c r="D33" s="10" t="s">
        <v>75</v>
      </c>
      <c r="E33" s="10" t="s">
        <v>11</v>
      </c>
      <c r="F33" s="9" t="s">
        <v>76</v>
      </c>
      <c r="G33" s="11" t="str">
        <f>_xlfn.DISPIMG("ID_AEDFF89311434BECBBC877A4C7FC71D3",1)</f>
        <v>=DISPIMG("ID_AEDFF89311434BECBBC877A4C7FC71D3",1)</v>
      </c>
      <c r="H33" s="11"/>
      <c r="I33" s="11"/>
      <c r="J33" s="13" t="s">
        <v>38</v>
      </c>
    </row>
    <row r="34" ht="55" customHeight="1" spans="1:10">
      <c r="A34" s="7">
        <v>44342</v>
      </c>
      <c r="B34" s="8" t="s">
        <v>68</v>
      </c>
      <c r="C34" s="9" t="s">
        <v>77</v>
      </c>
      <c r="D34" s="10" t="s">
        <v>78</v>
      </c>
      <c r="E34" s="12" t="s">
        <v>11</v>
      </c>
      <c r="F34" s="9" t="s">
        <v>79</v>
      </c>
      <c r="G34" s="11" t="str">
        <f>_xlfn.DISPIMG("ID_A0D7D9F47FE44EFA9704F547D8A58289",1)</f>
        <v>=DISPIMG("ID_A0D7D9F47FE44EFA9704F547D8A58289",1)</v>
      </c>
      <c r="H34" s="11"/>
      <c r="I34" s="11"/>
      <c r="J34" s="13" t="s">
        <v>16</v>
      </c>
    </row>
    <row r="35" ht="55" customHeight="1" spans="1:10">
      <c r="A35" s="7">
        <v>44344</v>
      </c>
      <c r="B35" s="8" t="s">
        <v>68</v>
      </c>
      <c r="C35" s="9" t="s">
        <v>77</v>
      </c>
      <c r="D35" s="10" t="s">
        <v>78</v>
      </c>
      <c r="E35" s="10" t="s">
        <v>11</v>
      </c>
      <c r="F35" s="9" t="s">
        <v>80</v>
      </c>
      <c r="G35" s="11" t="str">
        <f>_xlfn.DISPIMG("ID_D170AB4C1ED04CC6BCC1D795BF648788",1)</f>
        <v>=DISPIMG("ID_D170AB4C1ED04CC6BCC1D795BF648788",1)</v>
      </c>
      <c r="H35" s="11" t="str">
        <f>_xlfn.DISPIMG("ID_5FA2407FF8EB4CCFB12A5B2DDB0B6FE5",1)</f>
        <v>=DISPIMG("ID_5FA2407FF8EB4CCFB12A5B2DDB0B6FE5",1)</v>
      </c>
      <c r="I35" s="11"/>
      <c r="J35" s="13" t="s">
        <v>11</v>
      </c>
    </row>
    <row r="36" ht="55" customHeight="1" spans="1:10">
      <c r="A36" s="7">
        <v>44344</v>
      </c>
      <c r="B36" s="8" t="s">
        <v>68</v>
      </c>
      <c r="C36" s="9" t="s">
        <v>77</v>
      </c>
      <c r="D36" s="10" t="s">
        <v>78</v>
      </c>
      <c r="E36" s="10" t="s">
        <v>11</v>
      </c>
      <c r="F36" s="9" t="s">
        <v>81</v>
      </c>
      <c r="G36" s="11" t="str">
        <f>_xlfn.DISPIMG("ID_054BD3A54AFD40F3BCBC9174BB57EE1C",1)</f>
        <v>=DISPIMG("ID_054BD3A54AFD40F3BCBC9174BB57EE1C",1)</v>
      </c>
      <c r="H36" s="11" t="str">
        <f>_xlfn.DISPIMG("ID_1DFD551A3D2C4BE8BB400C3931340248",1)</f>
        <v>=DISPIMG("ID_1DFD551A3D2C4BE8BB400C3931340248",1)</v>
      </c>
      <c r="I36" s="11" t="str">
        <f>_xlfn.DISPIMG("ID_FCD21780991E49ADA132029868520D4C",1)</f>
        <v>=DISPIMG("ID_FCD21780991E49ADA132029868520D4C",1)</v>
      </c>
      <c r="J36" s="13" t="s">
        <v>11</v>
      </c>
    </row>
    <row r="37" ht="55" customHeight="1" spans="1:10">
      <c r="A37" s="7">
        <v>44342</v>
      </c>
      <c r="B37" s="8" t="s">
        <v>68</v>
      </c>
      <c r="C37" s="9" t="s">
        <v>82</v>
      </c>
      <c r="D37" s="10" t="s">
        <v>83</v>
      </c>
      <c r="E37" s="10" t="s">
        <v>11</v>
      </c>
      <c r="F37" s="9" t="s">
        <v>84</v>
      </c>
      <c r="G37" s="11" t="str">
        <f>_xlfn.DISPIMG("ID_F337DB5B7BC8428D9E67A61CD7F19D89",1)</f>
        <v>=DISPIMG("ID_F337DB5B7BC8428D9E67A61CD7F19D89",1)</v>
      </c>
      <c r="H37" s="11"/>
      <c r="I37" s="11"/>
      <c r="J37" s="13" t="s">
        <v>85</v>
      </c>
    </row>
    <row r="38" ht="55" customHeight="1" spans="1:10">
      <c r="A38" s="7">
        <v>44344</v>
      </c>
      <c r="B38" s="8" t="s">
        <v>68</v>
      </c>
      <c r="C38" s="9" t="s">
        <v>82</v>
      </c>
      <c r="D38" s="10" t="s">
        <v>83</v>
      </c>
      <c r="E38" s="10" t="s">
        <v>11</v>
      </c>
      <c r="F38" s="9" t="s">
        <v>86</v>
      </c>
      <c r="G38" s="11" t="str">
        <f>_xlfn.DISPIMG("ID_7101E770D827441BB7944A5F3D4F402C",1)</f>
        <v>=DISPIMG("ID_7101E770D827441BB7944A5F3D4F402C",1)</v>
      </c>
      <c r="H38" s="11" t="str">
        <f>_xlfn.DISPIMG("ID_2B6467EAB9E540B39C9D247B26B18F5D",1)</f>
        <v>=DISPIMG("ID_2B6467EAB9E540B39C9D247B26B18F5D",1)</v>
      </c>
      <c r="I38" s="11"/>
      <c r="J38" s="13" t="s">
        <v>11</v>
      </c>
    </row>
    <row r="39" ht="55" customHeight="1" spans="1:10">
      <c r="A39" s="7">
        <v>44342</v>
      </c>
      <c r="B39" s="8" t="s">
        <v>68</v>
      </c>
      <c r="C39" s="9" t="s">
        <v>82</v>
      </c>
      <c r="D39" s="10" t="s">
        <v>83</v>
      </c>
      <c r="E39" s="10" t="s">
        <v>11</v>
      </c>
      <c r="F39" s="9" t="s">
        <v>87</v>
      </c>
      <c r="G39" s="11"/>
      <c r="H39" s="11"/>
      <c r="I39" s="11"/>
      <c r="J39" s="13" t="s">
        <v>88</v>
      </c>
    </row>
    <row r="40" ht="55" customHeight="1" spans="1:10">
      <c r="A40" s="7">
        <v>44344</v>
      </c>
      <c r="B40" s="8" t="s">
        <v>68</v>
      </c>
      <c r="C40" s="9" t="s">
        <v>82</v>
      </c>
      <c r="D40" s="10" t="s">
        <v>83</v>
      </c>
      <c r="E40" s="10" t="s">
        <v>11</v>
      </c>
      <c r="F40" s="9" t="s">
        <v>89</v>
      </c>
      <c r="G40" s="11"/>
      <c r="H40" s="11"/>
      <c r="I40" s="11"/>
      <c r="J40" s="13" t="s">
        <v>88</v>
      </c>
    </row>
    <row r="41" ht="55" customHeight="1" spans="1:10">
      <c r="A41" s="7">
        <v>44342</v>
      </c>
      <c r="B41" s="8" t="s">
        <v>68</v>
      </c>
      <c r="C41" s="9" t="s">
        <v>82</v>
      </c>
      <c r="D41" s="10" t="s">
        <v>90</v>
      </c>
      <c r="E41" s="10" t="s">
        <v>11</v>
      </c>
      <c r="F41" s="9" t="s">
        <v>91</v>
      </c>
      <c r="G41" s="11"/>
      <c r="H41" s="11"/>
      <c r="I41" s="11"/>
      <c r="J41" s="13" t="s">
        <v>88</v>
      </c>
    </row>
    <row r="42" ht="55" customHeight="1" spans="1:10">
      <c r="A42" s="7">
        <v>44344</v>
      </c>
      <c r="B42" s="8" t="s">
        <v>68</v>
      </c>
      <c r="C42" s="9" t="s">
        <v>82</v>
      </c>
      <c r="D42" s="10" t="s">
        <v>90</v>
      </c>
      <c r="E42" s="10" t="s">
        <v>11</v>
      </c>
      <c r="F42" s="9" t="s">
        <v>92</v>
      </c>
      <c r="G42" s="11" t="str">
        <f>_xlfn.DISPIMG("ID_22C0253C6D9C4B3589E68BD432B97485",1)</f>
        <v>=DISPIMG("ID_22C0253C6D9C4B3589E68BD432B97485",1)</v>
      </c>
      <c r="H42" s="11"/>
      <c r="I42" s="11"/>
      <c r="J42" s="13" t="s">
        <v>16</v>
      </c>
    </row>
    <row r="43" ht="55" customHeight="1" spans="1:10">
      <c r="A43" s="7">
        <v>44342</v>
      </c>
      <c r="B43" s="8" t="s">
        <v>68</v>
      </c>
      <c r="C43" s="9" t="s">
        <v>82</v>
      </c>
      <c r="D43" s="10" t="s">
        <v>90</v>
      </c>
      <c r="E43" s="10" t="s">
        <v>11</v>
      </c>
      <c r="F43" s="9" t="s">
        <v>93</v>
      </c>
      <c r="G43" s="11"/>
      <c r="H43" s="11"/>
      <c r="I43" s="11"/>
      <c r="J43" s="13" t="s">
        <v>88</v>
      </c>
    </row>
    <row r="44" ht="55" customHeight="1" spans="1:10">
      <c r="A44" s="7">
        <v>44343</v>
      </c>
      <c r="B44" s="8" t="s">
        <v>68</v>
      </c>
      <c r="C44" s="9" t="s">
        <v>82</v>
      </c>
      <c r="D44" s="10" t="s">
        <v>90</v>
      </c>
      <c r="E44" s="10" t="s">
        <v>11</v>
      </c>
      <c r="F44" s="9" t="s">
        <v>94</v>
      </c>
      <c r="G44" s="11" t="str">
        <f>_xlfn.DISPIMG("ID_1D08A945D2CA424AB93DF0CDFA70611E",1)</f>
        <v>=DISPIMG("ID_1D08A945D2CA424AB93DF0CDFA70611E",1)</v>
      </c>
      <c r="H44" s="11"/>
      <c r="I44" s="11"/>
      <c r="J44" s="13" t="s">
        <v>95</v>
      </c>
    </row>
    <row r="45" ht="55" customHeight="1" spans="1:10">
      <c r="A45" s="7">
        <v>44342</v>
      </c>
      <c r="B45" s="8" t="s">
        <v>68</v>
      </c>
      <c r="C45" s="9" t="s">
        <v>82</v>
      </c>
      <c r="D45" s="10" t="s">
        <v>90</v>
      </c>
      <c r="E45" s="10" t="s">
        <v>11</v>
      </c>
      <c r="F45" s="9" t="s">
        <v>96</v>
      </c>
      <c r="G45" s="11"/>
      <c r="H45" s="11"/>
      <c r="I45" s="11"/>
      <c r="J45" s="13" t="s">
        <v>88</v>
      </c>
    </row>
    <row r="46" ht="55" customHeight="1" spans="1:10">
      <c r="A46" s="7">
        <v>44342</v>
      </c>
      <c r="B46" s="8" t="s">
        <v>68</v>
      </c>
      <c r="C46" s="9" t="s">
        <v>82</v>
      </c>
      <c r="D46" s="10" t="s">
        <v>90</v>
      </c>
      <c r="E46" s="10" t="s">
        <v>11</v>
      </c>
      <c r="F46" s="9" t="s">
        <v>97</v>
      </c>
      <c r="G46" s="11" t="str">
        <f>_xlfn.DISPIMG("ID_EEACC0C7C5844E11A50A5818849358C3",1)</f>
        <v>=DISPIMG("ID_EEACC0C7C5844E11A50A5818849358C3",1)</v>
      </c>
      <c r="H46" s="11"/>
      <c r="I46" s="11"/>
      <c r="J46" s="13" t="s">
        <v>85</v>
      </c>
    </row>
    <row r="47" ht="55" customHeight="1" spans="1:10">
      <c r="A47" s="7">
        <v>44343</v>
      </c>
      <c r="B47" s="8" t="s">
        <v>68</v>
      </c>
      <c r="C47" s="9" t="s">
        <v>82</v>
      </c>
      <c r="D47" s="10" t="s">
        <v>90</v>
      </c>
      <c r="E47" s="10" t="s">
        <v>11</v>
      </c>
      <c r="F47" s="9" t="s">
        <v>98</v>
      </c>
      <c r="G47" s="11" t="str">
        <f>_xlfn.DISPIMG("ID_0D751484AA4E454E95E5D4E37A5F9422",1)</f>
        <v>=DISPIMG("ID_0D751484AA4E454E95E5D4E37A5F9422",1)</v>
      </c>
      <c r="H47" s="11"/>
      <c r="I47" s="11"/>
      <c r="J47" s="13" t="s">
        <v>38</v>
      </c>
    </row>
    <row r="48" ht="55" customHeight="1" spans="1:10">
      <c r="A48" s="7">
        <v>44344</v>
      </c>
      <c r="B48" s="8" t="s">
        <v>68</v>
      </c>
      <c r="C48" s="9" t="s">
        <v>82</v>
      </c>
      <c r="D48" s="10" t="s">
        <v>90</v>
      </c>
      <c r="E48" s="10" t="s">
        <v>11</v>
      </c>
      <c r="F48" s="9" t="s">
        <v>99</v>
      </c>
      <c r="G48" s="11" t="str">
        <f>_xlfn.DISPIMG("ID_DD14AE8FCDF047218AA13561BEDD70E7",1)</f>
        <v>=DISPIMG("ID_DD14AE8FCDF047218AA13561BEDD70E7",1)</v>
      </c>
      <c r="H48" s="11"/>
      <c r="I48" s="11"/>
      <c r="J48" s="13" t="s">
        <v>85</v>
      </c>
    </row>
    <row r="49" ht="55" customHeight="1" spans="1:10">
      <c r="A49" s="7">
        <v>44342</v>
      </c>
      <c r="B49" s="8" t="s">
        <v>68</v>
      </c>
      <c r="C49" s="9" t="s">
        <v>82</v>
      </c>
      <c r="D49" s="10" t="s">
        <v>100</v>
      </c>
      <c r="E49" s="10" t="s">
        <v>11</v>
      </c>
      <c r="F49" s="9" t="s">
        <v>101</v>
      </c>
      <c r="G49" s="11" t="str">
        <f>_xlfn.DISPIMG("ID_568F783FB5224D01937B9B02C020DA50",1)</f>
        <v>=DISPIMG("ID_568F783FB5224D01937B9B02C020DA50",1)</v>
      </c>
      <c r="H49" s="11" t="str">
        <f>_xlfn.DISPIMG("ID_34EEE6190F764B91B6B83A5988880688",1)</f>
        <v>=DISPIMG("ID_34EEE6190F764B91B6B83A5988880688",1)</v>
      </c>
      <c r="I49" s="11"/>
      <c r="J49" s="13" t="s">
        <v>16</v>
      </c>
    </row>
    <row r="50" ht="55" customHeight="1" spans="1:10">
      <c r="A50" s="7">
        <v>44342</v>
      </c>
      <c r="B50" s="8" t="s">
        <v>68</v>
      </c>
      <c r="C50" s="9" t="s">
        <v>82</v>
      </c>
      <c r="D50" s="10" t="s">
        <v>100</v>
      </c>
      <c r="E50" s="10" t="s">
        <v>11</v>
      </c>
      <c r="F50" s="9" t="s">
        <v>102</v>
      </c>
      <c r="G50" s="11" t="str">
        <f>_xlfn.DISPIMG("ID_718A372C0E954308A761E16CF70D4056",1)</f>
        <v>=DISPIMG("ID_718A372C0E954308A761E16CF70D4056",1)</v>
      </c>
      <c r="H50" s="11" t="str">
        <f>_xlfn.DISPIMG("ID_E00669F2AB194F398046CBE19378FBC9",1)</f>
        <v>=DISPIMG("ID_E00669F2AB194F398046CBE19378FBC9",1)</v>
      </c>
      <c r="I50" s="11" t="str">
        <f>_xlfn.DISPIMG("ID_8B91E723CF5B421DB12F34804C75435F",1)</f>
        <v>=DISPIMG("ID_8B91E723CF5B421DB12F34804C75435F",1)</v>
      </c>
      <c r="J50" s="13" t="s">
        <v>11</v>
      </c>
    </row>
    <row r="51" ht="55" customHeight="1" spans="1:10">
      <c r="A51" s="7">
        <v>44342</v>
      </c>
      <c r="B51" s="8" t="s">
        <v>68</v>
      </c>
      <c r="C51" s="9" t="s">
        <v>82</v>
      </c>
      <c r="D51" s="10" t="s">
        <v>100</v>
      </c>
      <c r="E51" s="10" t="s">
        <v>11</v>
      </c>
      <c r="F51" s="9" t="s">
        <v>103</v>
      </c>
      <c r="G51" s="11" t="str">
        <f>_xlfn.DISPIMG("ID_68BCCF4D70DC4EB9B388A89486C207BB",1)</f>
        <v>=DISPIMG("ID_68BCCF4D70DC4EB9B388A89486C207BB",1)</v>
      </c>
      <c r="H51" s="11"/>
      <c r="I51" s="11"/>
      <c r="J51" s="13" t="s">
        <v>11</v>
      </c>
    </row>
    <row r="52" ht="55" customHeight="1" spans="1:10">
      <c r="A52" s="7">
        <v>44342</v>
      </c>
      <c r="B52" s="8" t="s">
        <v>68</v>
      </c>
      <c r="C52" s="9" t="s">
        <v>82</v>
      </c>
      <c r="D52" s="10" t="s">
        <v>104</v>
      </c>
      <c r="E52" s="10" t="s">
        <v>11</v>
      </c>
      <c r="F52" s="9" t="s">
        <v>105</v>
      </c>
      <c r="G52" s="11" t="str">
        <f>_xlfn.DISPIMG("ID_2D0069A03161409BAE3F9A4FF9BF1412",1)</f>
        <v>=DISPIMG("ID_2D0069A03161409BAE3F9A4FF9BF1412",1)</v>
      </c>
      <c r="H52" s="11"/>
      <c r="I52" s="11"/>
      <c r="J52" s="13" t="s">
        <v>38</v>
      </c>
    </row>
    <row r="53" ht="55" customHeight="1" spans="1:10">
      <c r="A53" s="7">
        <v>44342</v>
      </c>
      <c r="B53" s="8" t="s">
        <v>68</v>
      </c>
      <c r="C53" s="9" t="s">
        <v>82</v>
      </c>
      <c r="D53" s="10" t="s">
        <v>104</v>
      </c>
      <c r="E53" s="10" t="s">
        <v>11</v>
      </c>
      <c r="F53" s="9" t="s">
        <v>106</v>
      </c>
      <c r="G53" s="11"/>
      <c r="H53" s="11"/>
      <c r="I53" s="11"/>
      <c r="J53" s="13" t="s">
        <v>88</v>
      </c>
    </row>
    <row r="54" ht="55" customHeight="1" spans="1:10">
      <c r="A54" s="7">
        <v>44343</v>
      </c>
      <c r="B54" s="8" t="s">
        <v>68</v>
      </c>
      <c r="C54" s="9" t="s">
        <v>107</v>
      </c>
      <c r="D54" s="12" t="s">
        <v>78</v>
      </c>
      <c r="E54" s="10" t="s">
        <v>11</v>
      </c>
      <c r="F54" s="9" t="s">
        <v>108</v>
      </c>
      <c r="G54" s="11" t="str">
        <f>_xlfn.DISPIMG("ID_2C1C5F4C9C1C4BEE90EF27D9A3071824",1)</f>
        <v>=DISPIMG("ID_2C1C5F4C9C1C4BEE90EF27D9A3071824",1)</v>
      </c>
      <c r="H54" s="11" t="str">
        <f>_xlfn.DISPIMG("ID_6BB10EA3342B4511A598A4B53352F464",1)</f>
        <v>=DISPIMG("ID_6BB10EA3342B4511A598A4B53352F464",1)</v>
      </c>
      <c r="I54" s="11"/>
      <c r="J54" s="13" t="s">
        <v>16</v>
      </c>
    </row>
    <row r="55" ht="55" customHeight="1" spans="1:10">
      <c r="A55" s="7">
        <v>44343</v>
      </c>
      <c r="B55" s="8" t="s">
        <v>68</v>
      </c>
      <c r="C55" s="9" t="s">
        <v>107</v>
      </c>
      <c r="D55" s="12" t="s">
        <v>78</v>
      </c>
      <c r="E55" s="10" t="s">
        <v>11</v>
      </c>
      <c r="F55" s="9" t="s">
        <v>109</v>
      </c>
      <c r="G55" s="11" t="str">
        <f>_xlfn.DISPIMG("ID_CF1CD90BFD914BDEA438BE176769183D",1)</f>
        <v>=DISPIMG("ID_CF1CD90BFD914BDEA438BE176769183D",1)</v>
      </c>
      <c r="H55" s="11" t="str">
        <f>_xlfn.DISPIMG("ID_BD5B2AABD85046A08E5C43F42E3D5671",1)</f>
        <v>=DISPIMG("ID_BD5B2AABD85046A08E5C43F42E3D5671",1)</v>
      </c>
      <c r="I55" s="11"/>
      <c r="J55" s="13" t="s">
        <v>16</v>
      </c>
    </row>
    <row r="56" ht="55" customHeight="1" spans="1:10">
      <c r="A56" s="7">
        <v>44343</v>
      </c>
      <c r="B56" s="8" t="s">
        <v>68</v>
      </c>
      <c r="C56" s="9" t="s">
        <v>110</v>
      </c>
      <c r="D56" s="12" t="s">
        <v>78</v>
      </c>
      <c r="E56" s="10" t="s">
        <v>11</v>
      </c>
      <c r="F56" s="9" t="s">
        <v>111</v>
      </c>
      <c r="G56" s="11" t="str">
        <f>_xlfn.DISPIMG("ID_64539F2C241E4BD282C258B33E67C9C0",1)</f>
        <v>=DISPIMG("ID_64539F2C241E4BD282C258B33E67C9C0",1)</v>
      </c>
      <c r="H56" s="11" t="str">
        <f>_xlfn.DISPIMG("ID_4C8BE8D852B54118AB41B320FF8B93B8",1)</f>
        <v>=DISPIMG("ID_4C8BE8D852B54118AB41B320FF8B93B8",1)</v>
      </c>
      <c r="I56" s="11"/>
      <c r="J56" s="13" t="s">
        <v>16</v>
      </c>
    </row>
    <row r="57" ht="55" customHeight="1" spans="1:10">
      <c r="A57" s="7">
        <v>44343</v>
      </c>
      <c r="B57" s="8" t="s">
        <v>68</v>
      </c>
      <c r="C57" s="9" t="s">
        <v>110</v>
      </c>
      <c r="D57" s="12" t="s">
        <v>78</v>
      </c>
      <c r="E57" s="10" t="s">
        <v>11</v>
      </c>
      <c r="F57" s="9" t="s">
        <v>112</v>
      </c>
      <c r="G57" s="11" t="str">
        <f>_xlfn.DISPIMG("ID_4E9360DAFFAB43DBA77E856369F0E456",1)</f>
        <v>=DISPIMG("ID_4E9360DAFFAB43DBA77E856369F0E456",1)</v>
      </c>
      <c r="H57" s="11" t="str">
        <f>_xlfn.DISPIMG("ID_646E6A6400F04FE2B5DBAF361410DDF2",1)</f>
        <v>=DISPIMG("ID_646E6A6400F04FE2B5DBAF361410DDF2",1)</v>
      </c>
      <c r="I57" s="11" t="str">
        <f>_xlfn.DISPIMG("ID_BAED3A19BE2B4F0CAB6BD581A5B72E0D",1)</f>
        <v>=DISPIMG("ID_BAED3A19BE2B4F0CAB6BD581A5B72E0D",1)</v>
      </c>
      <c r="J57" s="13" t="s">
        <v>16</v>
      </c>
    </row>
    <row r="58" ht="55" customHeight="1" spans="1:10">
      <c r="A58" s="7">
        <v>44343</v>
      </c>
      <c r="B58" s="8" t="s">
        <v>68</v>
      </c>
      <c r="C58" s="9" t="s">
        <v>110</v>
      </c>
      <c r="D58" s="12" t="s">
        <v>78</v>
      </c>
      <c r="E58" s="10" t="s">
        <v>11</v>
      </c>
      <c r="F58" s="9" t="s">
        <v>113</v>
      </c>
      <c r="G58" s="11" t="str">
        <f>_xlfn.DISPIMG("ID_57D1404CA86E4816BCEC0FEEB5361E75",1)</f>
        <v>=DISPIMG("ID_57D1404CA86E4816BCEC0FEEB5361E75",1)</v>
      </c>
      <c r="H58" s="11" t="str">
        <f>_xlfn.DISPIMG("ID_FFE862B32DD3465F9E2E0B1F37C6FBE8",1)</f>
        <v>=DISPIMG("ID_FFE862B32DD3465F9E2E0B1F37C6FBE8",1)</v>
      </c>
      <c r="I58" s="11"/>
      <c r="J58" s="13" t="s">
        <v>11</v>
      </c>
    </row>
    <row r="59" ht="55" customHeight="1" spans="1:10">
      <c r="A59" s="7">
        <v>44343</v>
      </c>
      <c r="B59" s="8" t="s">
        <v>68</v>
      </c>
      <c r="C59" s="9" t="s">
        <v>110</v>
      </c>
      <c r="D59" s="12" t="s">
        <v>78</v>
      </c>
      <c r="E59" s="10" t="s">
        <v>11</v>
      </c>
      <c r="F59" s="9" t="s">
        <v>114</v>
      </c>
      <c r="G59" s="11" t="str">
        <f>_xlfn.DISPIMG("ID_9859082C89BC48B2A8AB2A144223DF3B",1)</f>
        <v>=DISPIMG("ID_9859082C89BC48B2A8AB2A144223DF3B",1)</v>
      </c>
      <c r="H59" s="11"/>
      <c r="I59" s="11"/>
      <c r="J59" s="13" t="s">
        <v>16</v>
      </c>
    </row>
    <row r="60" ht="55" customHeight="1" spans="1:10">
      <c r="A60" s="7">
        <v>44343</v>
      </c>
      <c r="B60" s="8" t="s">
        <v>68</v>
      </c>
      <c r="C60" s="9" t="s">
        <v>115</v>
      </c>
      <c r="D60" s="12" t="s">
        <v>78</v>
      </c>
      <c r="E60" s="10" t="s">
        <v>11</v>
      </c>
      <c r="F60" s="9" t="s">
        <v>116</v>
      </c>
      <c r="G60" s="11" t="str">
        <f>_xlfn.DISPIMG("ID_EB4771B6A3684654B0E57DDF1C4BB183",1)</f>
        <v>=DISPIMG("ID_EB4771B6A3684654B0E57DDF1C4BB183",1)</v>
      </c>
      <c r="H60" s="11" t="str">
        <f>_xlfn.DISPIMG("ID_1F600C0BB9DF404B9F7DDCDFC2D56D00",1)</f>
        <v>=DISPIMG("ID_1F600C0BB9DF404B9F7DDCDFC2D56D00",1)</v>
      </c>
      <c r="I60" s="11" t="str">
        <f>_xlfn.DISPIMG("ID_3CA717F28BCB4371ACEE5C26525C30E8",1)</f>
        <v>=DISPIMG("ID_3CA717F28BCB4371ACEE5C26525C30E8",1)</v>
      </c>
      <c r="J60" s="13" t="s">
        <v>11</v>
      </c>
    </row>
    <row r="61" customHeight="1" spans="7:7">
      <c r="G61" s="1" t="str">
        <f>_xlfn.DISPIMG("ID_195A7C6B27ED4F688214C9DE71D75000",1)</f>
        <v>=DISPIMG("ID_195A7C6B27ED4F688214C9DE71D75000",1)</v>
      </c>
    </row>
  </sheetData>
  <mergeCells count="1">
    <mergeCell ref="G1:I1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1.1.1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86133</dc:creator>
  <cp:lastModifiedBy>86133</cp:lastModifiedBy>
  <dcterms:created xsi:type="dcterms:W3CDTF">2021-06-01T07:18:00Z</dcterms:created>
  <dcterms:modified xsi:type="dcterms:W3CDTF">2021-07-14T01:21:35Z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1EA1DB85DDCE4306AEA71BFC35EA6405</vt:lpwstr>
  </property>
  <property fmtid="{D5CDD505-2E9C-101B-9397-08002B2CF9AE}" pid="3" name="KSOProductBuildVer">
    <vt:lpwstr>2052-11.1.0.10578</vt:lpwstr>
  </property>
</Properties>
</file>